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2 рік\Очеретному, сайт, пайова\"/>
    </mc:Choice>
  </mc:AlternateContent>
  <bookViews>
    <workbookView xWindow="0" yWindow="0" windowWidth="28800" windowHeight="11715"/>
  </bookViews>
  <sheets>
    <sheet name="2022" sheetId="22" r:id="rId1"/>
  </sheets>
  <definedNames>
    <definedName name="_xlnm.Print_Titles" localSheetId="0">'2022'!$3:$5</definedName>
    <definedName name="_xlnm.Print_Area" localSheetId="0">'2022'!$A$1:$AA$121</definedName>
  </definedNames>
  <calcPr calcId="152511"/>
</workbook>
</file>

<file path=xl/calcChain.xml><?xml version="1.0" encoding="utf-8"?>
<calcChain xmlns="http://schemas.openxmlformats.org/spreadsheetml/2006/main">
  <c r="AB15" i="22" l="1"/>
  <c r="U58" i="22" l="1"/>
  <c r="F58" i="22"/>
  <c r="S58" i="22" s="1"/>
  <c r="V58" i="22" l="1"/>
  <c r="P103" i="22" l="1"/>
  <c r="P102" i="22" s="1"/>
  <c r="P98" i="22"/>
  <c r="P88" i="22"/>
  <c r="P79" i="22"/>
  <c r="P94" i="22" s="1"/>
  <c r="P74" i="22"/>
  <c r="P72" i="22"/>
  <c r="P112" i="22" s="1"/>
  <c r="P62" i="22"/>
  <c r="P75" i="22" s="1"/>
  <c r="P35" i="22"/>
  <c r="P21" i="22"/>
  <c r="P17" i="22"/>
  <c r="P14" i="22" s="1"/>
  <c r="P9" i="22"/>
  <c r="S5" i="22"/>
  <c r="E68" i="22"/>
  <c r="U68" i="22" s="1"/>
  <c r="F68" i="22"/>
  <c r="U93" i="22"/>
  <c r="U92" i="22"/>
  <c r="U90" i="22"/>
  <c r="U86" i="22"/>
  <c r="U83" i="22"/>
  <c r="U45" i="22"/>
  <c r="U42" i="22"/>
  <c r="U34" i="22"/>
  <c r="U31" i="22"/>
  <c r="U30" i="22"/>
  <c r="U29" i="22"/>
  <c r="U19" i="22"/>
  <c r="U18" i="22"/>
  <c r="U16" i="22"/>
  <c r="U15" i="22"/>
  <c r="U11" i="22"/>
  <c r="U7" i="22"/>
  <c r="P114" i="22" l="1"/>
  <c r="P115" i="22"/>
  <c r="P73" i="22"/>
  <c r="P70" i="22" s="1"/>
  <c r="V68" i="22"/>
  <c r="P48" i="22"/>
  <c r="P106" i="22"/>
  <c r="S68" i="22"/>
  <c r="P113" i="22" l="1"/>
  <c r="P111" i="22" s="1"/>
  <c r="P77" i="22"/>
  <c r="P109" i="22"/>
  <c r="Z58" i="22"/>
  <c r="Z68" i="22"/>
  <c r="P117" i="22" l="1"/>
  <c r="R88" i="22"/>
  <c r="O103" i="22"/>
  <c r="O102" i="22" s="1"/>
  <c r="O98" i="22"/>
  <c r="O88" i="22"/>
  <c r="O79" i="22"/>
  <c r="O94" i="22" s="1"/>
  <c r="O74" i="22"/>
  <c r="O72" i="22"/>
  <c r="O112" i="22" s="1"/>
  <c r="O62" i="22"/>
  <c r="O75" i="22" s="1"/>
  <c r="O35" i="22"/>
  <c r="O21" i="22"/>
  <c r="O17" i="22"/>
  <c r="O14" i="22" s="1"/>
  <c r="O9" i="22"/>
  <c r="F49" i="22"/>
  <c r="V49" i="22" s="1"/>
  <c r="U100" i="22"/>
  <c r="U99" i="22"/>
  <c r="U98" i="22"/>
  <c r="R98" i="22"/>
  <c r="H98" i="22"/>
  <c r="I98" i="22"/>
  <c r="J98" i="22"/>
  <c r="K98" i="22"/>
  <c r="L98" i="22"/>
  <c r="M98" i="22"/>
  <c r="N98" i="22"/>
  <c r="Q98" i="22"/>
  <c r="G98" i="22"/>
  <c r="F100" i="22"/>
  <c r="Z100" i="22" s="1"/>
  <c r="F99" i="22"/>
  <c r="U54" i="22"/>
  <c r="U55" i="22"/>
  <c r="U56" i="22"/>
  <c r="Y98" i="22"/>
  <c r="Y104" i="22" s="1"/>
  <c r="Y74" i="22"/>
  <c r="F54" i="22"/>
  <c r="Z54" i="22" s="1"/>
  <c r="F55" i="22"/>
  <c r="Z55" i="22" s="1"/>
  <c r="F56" i="22"/>
  <c r="S56" i="22" s="1"/>
  <c r="A50" i="22"/>
  <c r="A51" i="22" s="1"/>
  <c r="A52" i="22" s="1"/>
  <c r="A53" i="22" s="1"/>
  <c r="A54" i="22" s="1"/>
  <c r="A55" i="22" s="1"/>
  <c r="A56" i="22" s="1"/>
  <c r="Y62" i="22"/>
  <c r="Y75" i="22" s="1"/>
  <c r="Y35" i="22"/>
  <c r="N103" i="22"/>
  <c r="N102" i="22" s="1"/>
  <c r="N88" i="22"/>
  <c r="N79" i="22"/>
  <c r="N94" i="22" s="1"/>
  <c r="N74" i="22"/>
  <c r="N72" i="22"/>
  <c r="N112" i="22" s="1"/>
  <c r="N62" i="22"/>
  <c r="N75" i="22" s="1"/>
  <c r="N115" i="22" s="1"/>
  <c r="N35" i="22"/>
  <c r="N21" i="22"/>
  <c r="N17" i="22"/>
  <c r="N14" i="22" s="1"/>
  <c r="N9" i="22"/>
  <c r="Q17" i="22"/>
  <c r="Q14" i="22" s="1"/>
  <c r="E17" i="22"/>
  <c r="U17" i="22" s="1"/>
  <c r="F60" i="22"/>
  <c r="S60" i="22" s="1"/>
  <c r="F97" i="22"/>
  <c r="S97" i="22" s="1"/>
  <c r="R17" i="22"/>
  <c r="R14" i="22" s="1"/>
  <c r="F18" i="22"/>
  <c r="X18" i="22" s="1"/>
  <c r="F19" i="22"/>
  <c r="Z19" i="22" s="1"/>
  <c r="U97" i="22"/>
  <c r="U60" i="22"/>
  <c r="M103" i="22"/>
  <c r="M102" i="22" s="1"/>
  <c r="M88" i="22"/>
  <c r="M79" i="22"/>
  <c r="M94" i="22" s="1"/>
  <c r="M74" i="22"/>
  <c r="M72" i="22"/>
  <c r="M112" i="22" s="1"/>
  <c r="M62" i="22"/>
  <c r="M75" i="22" s="1"/>
  <c r="M115" i="22" s="1"/>
  <c r="M35" i="22"/>
  <c r="M21" i="22"/>
  <c r="M14" i="22"/>
  <c r="M9" i="22"/>
  <c r="Q21" i="22"/>
  <c r="D72" i="22"/>
  <c r="D112" i="22" s="1"/>
  <c r="G72" i="22"/>
  <c r="G112" i="22" s="1"/>
  <c r="H72" i="22"/>
  <c r="H112" i="22" s="1"/>
  <c r="I72" i="22"/>
  <c r="I112" i="22" s="1"/>
  <c r="J72" i="22"/>
  <c r="J112" i="22" s="1"/>
  <c r="K72" i="22"/>
  <c r="K112" i="22"/>
  <c r="L72" i="22"/>
  <c r="L112" i="22" s="1"/>
  <c r="Q72" i="22"/>
  <c r="Q112" i="22" s="1"/>
  <c r="R72" i="22"/>
  <c r="R112" i="22" s="1"/>
  <c r="U53" i="22"/>
  <c r="F53" i="22"/>
  <c r="Z53" i="22" s="1"/>
  <c r="L103" i="22"/>
  <c r="L102" i="22" s="1"/>
  <c r="L88" i="22"/>
  <c r="L79" i="22"/>
  <c r="L94" i="22" s="1"/>
  <c r="L74" i="22"/>
  <c r="L63" i="22"/>
  <c r="L62" i="22" s="1"/>
  <c r="L75" i="22" s="1"/>
  <c r="L35" i="22"/>
  <c r="L21" i="22"/>
  <c r="L14" i="22"/>
  <c r="L9" i="22"/>
  <c r="F50" i="22"/>
  <c r="T50" i="22" s="1"/>
  <c r="U59" i="22"/>
  <c r="U57" i="22"/>
  <c r="U50" i="22"/>
  <c r="U74" i="22" s="1"/>
  <c r="R62" i="22"/>
  <c r="R75" i="22" s="1"/>
  <c r="R115" i="22" s="1"/>
  <c r="Y9" i="22"/>
  <c r="K103" i="22"/>
  <c r="K102" i="22" s="1"/>
  <c r="K88" i="22"/>
  <c r="K79" i="22"/>
  <c r="K94" i="22" s="1"/>
  <c r="K74" i="22"/>
  <c r="K66" i="22"/>
  <c r="K62" i="22" s="1"/>
  <c r="K75" i="22" s="1"/>
  <c r="K35" i="22"/>
  <c r="K21" i="22"/>
  <c r="K14" i="22"/>
  <c r="K9" i="22"/>
  <c r="F69" i="22"/>
  <c r="Z69" i="22" s="1"/>
  <c r="F51" i="22"/>
  <c r="S51" i="22" s="1"/>
  <c r="E91" i="22"/>
  <c r="U91" i="22" s="1"/>
  <c r="E89" i="22"/>
  <c r="U89" i="22" s="1"/>
  <c r="E87" i="22"/>
  <c r="E85" i="22"/>
  <c r="U85" i="22" s="1"/>
  <c r="E84" i="22"/>
  <c r="E81" i="22"/>
  <c r="E80" i="22"/>
  <c r="U80" i="22" s="1"/>
  <c r="U79" i="22" s="1"/>
  <c r="E74" i="22"/>
  <c r="E69" i="22"/>
  <c r="U69" i="22" s="1"/>
  <c r="E67" i="22"/>
  <c r="U67" i="22" s="1"/>
  <c r="E66" i="22"/>
  <c r="U66" i="22" s="1"/>
  <c r="E65" i="22"/>
  <c r="U65" i="22" s="1"/>
  <c r="E64" i="22"/>
  <c r="U64" i="22" s="1"/>
  <c r="E63" i="22"/>
  <c r="U63" i="22" s="1"/>
  <c r="E61" i="22"/>
  <c r="U61" i="22" s="1"/>
  <c r="E52" i="22"/>
  <c r="E72" i="22" s="1"/>
  <c r="E112" i="22" s="1"/>
  <c r="E51" i="22"/>
  <c r="U51" i="22" s="1"/>
  <c r="E47" i="22"/>
  <c r="U47" i="22" s="1"/>
  <c r="E46" i="22"/>
  <c r="U46" i="22" s="1"/>
  <c r="E44" i="22"/>
  <c r="U44" i="22" s="1"/>
  <c r="E43" i="22"/>
  <c r="U43" i="22" s="1"/>
  <c r="E41" i="22"/>
  <c r="U41" i="22" s="1"/>
  <c r="E40" i="22"/>
  <c r="U40" i="22" s="1"/>
  <c r="E39" i="22"/>
  <c r="U39" i="22" s="1"/>
  <c r="E38" i="22"/>
  <c r="U38" i="22" s="1"/>
  <c r="E37" i="22"/>
  <c r="U37" i="22" s="1"/>
  <c r="E36" i="22"/>
  <c r="U36" i="22" s="1"/>
  <c r="E33" i="22"/>
  <c r="U33" i="22" s="1"/>
  <c r="E32" i="22"/>
  <c r="U32" i="22" s="1"/>
  <c r="E28" i="22"/>
  <c r="U28" i="22" s="1"/>
  <c r="E27" i="22"/>
  <c r="U27" i="22" s="1"/>
  <c r="E26" i="22"/>
  <c r="U26" i="22" s="1"/>
  <c r="E25" i="22"/>
  <c r="U25" i="22" s="1"/>
  <c r="E24" i="22"/>
  <c r="U24" i="22" s="1"/>
  <c r="E23" i="22"/>
  <c r="U23" i="22" s="1"/>
  <c r="E22" i="22"/>
  <c r="U22" i="22" s="1"/>
  <c r="E20" i="22"/>
  <c r="U20" i="22" s="1"/>
  <c r="E13" i="22"/>
  <c r="U13" i="22" s="1"/>
  <c r="E12" i="22"/>
  <c r="U12" i="22" s="1"/>
  <c r="E10" i="22"/>
  <c r="E8" i="22"/>
  <c r="U8" i="22" s="1"/>
  <c r="J103" i="22"/>
  <c r="J102" i="22" s="1"/>
  <c r="J88" i="22"/>
  <c r="J79" i="22"/>
  <c r="J94" i="22" s="1"/>
  <c r="J74" i="22"/>
  <c r="J64" i="22"/>
  <c r="F64" i="22" s="1"/>
  <c r="T64" i="22" s="1"/>
  <c r="J63" i="22"/>
  <c r="J35" i="22"/>
  <c r="J21" i="22"/>
  <c r="J14" i="22"/>
  <c r="J9" i="22"/>
  <c r="I103" i="22"/>
  <c r="I102" i="22" s="1"/>
  <c r="I88" i="22"/>
  <c r="I79" i="22"/>
  <c r="I94" i="22" s="1"/>
  <c r="I74" i="22"/>
  <c r="I62" i="22"/>
  <c r="I75" i="22" s="1"/>
  <c r="I35" i="22"/>
  <c r="I21" i="22"/>
  <c r="I14" i="22"/>
  <c r="I9" i="22"/>
  <c r="F67" i="22"/>
  <c r="S67" i="22" s="1"/>
  <c r="H103" i="22"/>
  <c r="H102" i="22" s="1"/>
  <c r="H88" i="22"/>
  <c r="H79" i="22"/>
  <c r="H94" i="22" s="1"/>
  <c r="H74" i="22"/>
  <c r="H62" i="22"/>
  <c r="H75" i="22" s="1"/>
  <c r="H35" i="22"/>
  <c r="H21" i="22"/>
  <c r="H14" i="22"/>
  <c r="H9" i="22"/>
  <c r="F84" i="22"/>
  <c r="V84" i="22" s="1"/>
  <c r="F82" i="22"/>
  <c r="V82" i="22" s="1"/>
  <c r="F20" i="22"/>
  <c r="Z20" i="22" s="1"/>
  <c r="Q9" i="22"/>
  <c r="Q35" i="22"/>
  <c r="Q62" i="22"/>
  <c r="Q75" i="22" s="1"/>
  <c r="Q103" i="22"/>
  <c r="Q79" i="22"/>
  <c r="Q94" i="22" s="1"/>
  <c r="Q88" i="22"/>
  <c r="Q74" i="22"/>
  <c r="F104" i="22"/>
  <c r="Z104" i="22" s="1"/>
  <c r="F96" i="22"/>
  <c r="Z96" i="22" s="1"/>
  <c r="F93" i="22"/>
  <c r="X93" i="22" s="1"/>
  <c r="F92" i="22"/>
  <c r="X92" i="22" s="1"/>
  <c r="F91" i="22"/>
  <c r="AA91" i="22" s="1"/>
  <c r="F90" i="22"/>
  <c r="W90" i="22" s="1"/>
  <c r="F89" i="22"/>
  <c r="AA89" i="22" s="1"/>
  <c r="F87" i="22"/>
  <c r="S87" i="22" s="1"/>
  <c r="F86" i="22"/>
  <c r="X86" i="22" s="1"/>
  <c r="F85" i="22"/>
  <c r="F83" i="22"/>
  <c r="X83" i="22" s="1"/>
  <c r="F81" i="22"/>
  <c r="V81" i="22" s="1"/>
  <c r="F80" i="22"/>
  <c r="AA80" i="22" s="1"/>
  <c r="F65" i="22"/>
  <c r="S65" i="22" s="1"/>
  <c r="F61" i="22"/>
  <c r="Z61" i="22" s="1"/>
  <c r="F59" i="22"/>
  <c r="X59" i="22" s="1"/>
  <c r="F57" i="22"/>
  <c r="X57" i="22" s="1"/>
  <c r="F52" i="22"/>
  <c r="F47" i="22"/>
  <c r="Z47" i="22" s="1"/>
  <c r="F46" i="22"/>
  <c r="F45" i="22"/>
  <c r="X45" i="22" s="1"/>
  <c r="F44" i="22"/>
  <c r="S44" i="22" s="1"/>
  <c r="F43" i="22"/>
  <c r="Z43" i="22" s="1"/>
  <c r="F42" i="22"/>
  <c r="W42" i="22" s="1"/>
  <c r="F41" i="22"/>
  <c r="S41" i="22" s="1"/>
  <c r="F40" i="22"/>
  <c r="F39" i="22"/>
  <c r="F38" i="22"/>
  <c r="S38" i="22" s="1"/>
  <c r="F37" i="22"/>
  <c r="F36" i="22"/>
  <c r="AA36" i="22" s="1"/>
  <c r="F34" i="22"/>
  <c r="X34" i="22" s="1"/>
  <c r="F33" i="22"/>
  <c r="Z33" i="22" s="1"/>
  <c r="F32" i="22"/>
  <c r="F31" i="22"/>
  <c r="X31" i="22" s="1"/>
  <c r="F30" i="22"/>
  <c r="W30" i="22" s="1"/>
  <c r="F29" i="22"/>
  <c r="AA29" i="22" s="1"/>
  <c r="F28" i="22"/>
  <c r="F27" i="22"/>
  <c r="Z27" i="22" s="1"/>
  <c r="F26" i="22"/>
  <c r="S26" i="22" s="1"/>
  <c r="F25" i="22"/>
  <c r="X25" i="22" s="1"/>
  <c r="F24" i="22"/>
  <c r="T24" i="22" s="1"/>
  <c r="F23" i="22"/>
  <c r="Z23" i="22" s="1"/>
  <c r="F22" i="22"/>
  <c r="Z22" i="22" s="1"/>
  <c r="F16" i="22"/>
  <c r="X16" i="22" s="1"/>
  <c r="F15" i="22"/>
  <c r="X15" i="22" s="1"/>
  <c r="F13" i="22"/>
  <c r="F12" i="22"/>
  <c r="AA12" i="22" s="1"/>
  <c r="F11" i="22"/>
  <c r="X11" i="22" s="1"/>
  <c r="F10" i="22"/>
  <c r="T10" i="22" s="1"/>
  <c r="F8" i="22"/>
  <c r="F7" i="22"/>
  <c r="X7" i="22" s="1"/>
  <c r="R74" i="22"/>
  <c r="G74" i="22"/>
  <c r="D74" i="22"/>
  <c r="U96" i="22"/>
  <c r="U103" i="22" s="1"/>
  <c r="U102" i="22" s="1"/>
  <c r="D35" i="22"/>
  <c r="E35" i="22" s="1"/>
  <c r="U35" i="22" s="1"/>
  <c r="R9" i="22"/>
  <c r="G9" i="22"/>
  <c r="D9" i="22"/>
  <c r="Y103" i="22"/>
  <c r="Y88" i="22"/>
  <c r="Y79" i="22"/>
  <c r="Y94" i="22" s="1"/>
  <c r="Y72" i="22"/>
  <c r="Y112" i="22" s="1"/>
  <c r="Y21" i="22"/>
  <c r="Y14" i="22"/>
  <c r="R21" i="22"/>
  <c r="G21" i="22"/>
  <c r="R103" i="22"/>
  <c r="R102" i="22" s="1"/>
  <c r="G103" i="22"/>
  <c r="G62" i="22"/>
  <c r="G75" i="22" s="1"/>
  <c r="S61" i="22"/>
  <c r="D62" i="22"/>
  <c r="D75" i="22" s="1"/>
  <c r="D115" i="22" s="1"/>
  <c r="D21" i="22"/>
  <c r="E21" i="22" s="1"/>
  <c r="U21" i="22" s="1"/>
  <c r="D103" i="22"/>
  <c r="D102" i="22" s="1"/>
  <c r="G88" i="22"/>
  <c r="D88" i="22"/>
  <c r="A86" i="22"/>
  <c r="A87" i="22" s="1"/>
  <c r="A88" i="22" s="1"/>
  <c r="R79" i="22"/>
  <c r="R94" i="22" s="1"/>
  <c r="G79" i="22"/>
  <c r="G94" i="22" s="1"/>
  <c r="D79" i="22"/>
  <c r="D94" i="22" s="1"/>
  <c r="A41" i="22"/>
  <c r="A42" i="22" s="1"/>
  <c r="A43" i="22" s="1"/>
  <c r="A44" i="22" s="1"/>
  <c r="A45" i="22" s="1"/>
  <c r="A46" i="22" s="1"/>
  <c r="A47" i="22" s="1"/>
  <c r="R35" i="22"/>
  <c r="G35" i="22"/>
  <c r="A28" i="22"/>
  <c r="A29" i="22" s="1"/>
  <c r="A30" i="22" s="1"/>
  <c r="A31" i="22" s="1"/>
  <c r="A32" i="22" s="1"/>
  <c r="A33" i="22" s="1"/>
  <c r="A34" i="22" s="1"/>
  <c r="A35" i="22" s="1"/>
  <c r="G14" i="22"/>
  <c r="D14" i="22"/>
  <c r="A8" i="22"/>
  <c r="C5" i="22"/>
  <c r="D5" i="22" s="1"/>
  <c r="E5" i="22" s="1"/>
  <c r="F5" i="22" s="1"/>
  <c r="G5" i="22" s="1"/>
  <c r="H5" i="22" s="1"/>
  <c r="I5" i="22" s="1"/>
  <c r="J5" i="22" s="1"/>
  <c r="K5" i="22" s="1"/>
  <c r="L5" i="22" s="1"/>
  <c r="M5" i="22" s="1"/>
  <c r="N5" i="22" s="1"/>
  <c r="O5" i="22" s="1"/>
  <c r="S91" i="22"/>
  <c r="AA26" i="22"/>
  <c r="S47" i="22"/>
  <c r="S45" i="22"/>
  <c r="Z44" i="22"/>
  <c r="V86" i="22"/>
  <c r="S24" i="22" l="1"/>
  <c r="V15" i="22"/>
  <c r="X8" i="22"/>
  <c r="X40" i="22"/>
  <c r="K114" i="22"/>
  <c r="AA50" i="22"/>
  <c r="V51" i="22"/>
  <c r="S50" i="22"/>
  <c r="S93" i="22"/>
  <c r="S92" i="22"/>
  <c r="Y114" i="22"/>
  <c r="T92" i="22"/>
  <c r="AA92" i="22"/>
  <c r="Z50" i="22"/>
  <c r="W57" i="22"/>
  <c r="U88" i="22"/>
  <c r="Z42" i="22"/>
  <c r="V55" i="22"/>
  <c r="S36" i="22"/>
  <c r="G48" i="22"/>
  <c r="G109" i="22" s="1"/>
  <c r="V85" i="22"/>
  <c r="T27" i="22"/>
  <c r="V87" i="22"/>
  <c r="F63" i="22"/>
  <c r="Z63" i="22" s="1"/>
  <c r="L48" i="22"/>
  <c r="T44" i="22"/>
  <c r="Z85" i="22"/>
  <c r="Q114" i="22"/>
  <c r="S55" i="22"/>
  <c r="Z92" i="22"/>
  <c r="S15" i="22"/>
  <c r="S8" i="22"/>
  <c r="Z51" i="22"/>
  <c r="N114" i="22"/>
  <c r="N113" i="22" s="1"/>
  <c r="N111" i="22" s="1"/>
  <c r="AA44" i="22"/>
  <c r="W7" i="22"/>
  <c r="AA25" i="22"/>
  <c r="V92" i="22"/>
  <c r="T38" i="22"/>
  <c r="U52" i="22"/>
  <c r="U72" i="22" s="1"/>
  <c r="U112" i="22" s="1"/>
  <c r="W92" i="22"/>
  <c r="T7" i="22"/>
  <c r="W15" i="22"/>
  <c r="AA34" i="22"/>
  <c r="Z49" i="22"/>
  <c r="V69" i="22"/>
  <c r="AA59" i="22"/>
  <c r="S85" i="22"/>
  <c r="F35" i="22"/>
  <c r="X35" i="22" s="1"/>
  <c r="O114" i="22"/>
  <c r="Z41" i="22"/>
  <c r="AA11" i="22"/>
  <c r="T22" i="22"/>
  <c r="T41" i="22"/>
  <c r="F9" i="22"/>
  <c r="Z9" i="22" s="1"/>
  <c r="D114" i="22"/>
  <c r="D113" i="22" s="1"/>
  <c r="D111" i="22" s="1"/>
  <c r="T89" i="22"/>
  <c r="V80" i="22"/>
  <c r="D48" i="22"/>
  <c r="V100" i="22"/>
  <c r="AA22" i="22"/>
  <c r="E79" i="22"/>
  <c r="E94" i="22" s="1"/>
  <c r="X38" i="22"/>
  <c r="L114" i="22"/>
  <c r="E103" i="22"/>
  <c r="E102" i="22" s="1"/>
  <c r="S22" i="22"/>
  <c r="U94" i="22"/>
  <c r="U106" i="22" s="1"/>
  <c r="V104" i="22"/>
  <c r="AA41" i="22"/>
  <c r="Q102" i="22"/>
  <c r="Q106" i="22" s="1"/>
  <c r="X46" i="22"/>
  <c r="I73" i="22"/>
  <c r="I70" i="22" s="1"/>
  <c r="I115" i="22"/>
  <c r="Z40" i="22"/>
  <c r="Z46" i="22"/>
  <c r="AA40" i="22"/>
  <c r="AA65" i="22"/>
  <c r="X37" i="22"/>
  <c r="H114" i="22"/>
  <c r="I114" i="22"/>
  <c r="S54" i="22"/>
  <c r="Z36" i="22"/>
  <c r="Z11" i="22"/>
  <c r="W11" i="22"/>
  <c r="V42" i="22"/>
  <c r="T36" i="22"/>
  <c r="F88" i="22"/>
  <c r="Z10" i="22"/>
  <c r="X27" i="22"/>
  <c r="X65" i="22"/>
  <c r="X13" i="22"/>
  <c r="H48" i="22"/>
  <c r="S69" i="22"/>
  <c r="V60" i="22"/>
  <c r="E14" i="22"/>
  <c r="U14" i="22" s="1"/>
  <c r="V56" i="22"/>
  <c r="T65" i="22"/>
  <c r="I48" i="22"/>
  <c r="Z60" i="22"/>
  <c r="S46" i="22"/>
  <c r="S29" i="22"/>
  <c r="S11" i="22"/>
  <c r="V11" i="22"/>
  <c r="V30" i="22"/>
  <c r="Z65" i="22"/>
  <c r="F79" i="22"/>
  <c r="S79" i="22" s="1"/>
  <c r="X29" i="22"/>
  <c r="X26" i="22"/>
  <c r="X32" i="22"/>
  <c r="X39" i="22"/>
  <c r="J62" i="22"/>
  <c r="J75" i="22" s="1"/>
  <c r="J73" i="22" s="1"/>
  <c r="J70" i="22" s="1"/>
  <c r="N48" i="22"/>
  <c r="N109" i="22" s="1"/>
  <c r="V54" i="22"/>
  <c r="W80" i="22"/>
  <c r="Z89" i="22"/>
  <c r="T40" i="22"/>
  <c r="S40" i="22"/>
  <c r="X89" i="22"/>
  <c r="X22" i="22"/>
  <c r="X28" i="22"/>
  <c r="F66" i="22"/>
  <c r="W66" i="22" s="1"/>
  <c r="K48" i="22"/>
  <c r="D109" i="22"/>
  <c r="D106" i="22"/>
  <c r="T5" i="22"/>
  <c r="U5" i="22" s="1"/>
  <c r="V5" i="22" s="1"/>
  <c r="W5" i="22" s="1"/>
  <c r="Y5" i="22" s="1"/>
  <c r="Z5" i="22" s="1"/>
  <c r="AA5" i="22" s="1"/>
  <c r="P5" i="22"/>
  <c r="Q5" i="22" s="1"/>
  <c r="U114" i="22"/>
  <c r="F94" i="22"/>
  <c r="AA63" i="22"/>
  <c r="T63" i="22"/>
  <c r="W63" i="22"/>
  <c r="X63" i="22"/>
  <c r="D73" i="22"/>
  <c r="D70" i="22" s="1"/>
  <c r="D77" i="22" s="1"/>
  <c r="T37" i="22"/>
  <c r="V57" i="22"/>
  <c r="AA13" i="22"/>
  <c r="X33" i="22"/>
  <c r="S82" i="22"/>
  <c r="E88" i="22"/>
  <c r="S104" i="22"/>
  <c r="Z59" i="22"/>
  <c r="Z26" i="22"/>
  <c r="AA7" i="22"/>
  <c r="W16" i="22"/>
  <c r="S57" i="22"/>
  <c r="AA57" i="22"/>
  <c r="S13" i="22"/>
  <c r="W89" i="22"/>
  <c r="G73" i="22"/>
  <c r="G70" i="22" s="1"/>
  <c r="Y102" i="22"/>
  <c r="Y106" i="22" s="1"/>
  <c r="T15" i="22"/>
  <c r="Z82" i="22"/>
  <c r="Z84" i="22"/>
  <c r="M48" i="22"/>
  <c r="M109" i="22" s="1"/>
  <c r="V97" i="22"/>
  <c r="Z56" i="22"/>
  <c r="S49" i="22"/>
  <c r="V99" i="22"/>
  <c r="S25" i="22"/>
  <c r="T13" i="22"/>
  <c r="F21" i="22"/>
  <c r="S21" i="22" s="1"/>
  <c r="E114" i="22"/>
  <c r="V89" i="22"/>
  <c r="T80" i="22"/>
  <c r="S39" i="22"/>
  <c r="T32" i="22"/>
  <c r="Z87" i="22"/>
  <c r="S33" i="22"/>
  <c r="AA37" i="22"/>
  <c r="S37" i="22"/>
  <c r="S7" i="22"/>
  <c r="Z80" i="22"/>
  <c r="T26" i="22"/>
  <c r="G114" i="22"/>
  <c r="Y48" i="22"/>
  <c r="Y109" i="22" s="1"/>
  <c r="AA15" i="22"/>
  <c r="X36" i="22"/>
  <c r="X41" i="22"/>
  <c r="X47" i="22"/>
  <c r="T47" i="22"/>
  <c r="F74" i="22"/>
  <c r="T74" i="22" s="1"/>
  <c r="J48" i="22"/>
  <c r="J109" i="22" s="1"/>
  <c r="W50" i="22"/>
  <c r="S100" i="22"/>
  <c r="S27" i="22"/>
  <c r="S80" i="22"/>
  <c r="Z15" i="22"/>
  <c r="Z7" i="22"/>
  <c r="Z37" i="22"/>
  <c r="S89" i="22"/>
  <c r="Z57" i="22"/>
  <c r="V7" i="22"/>
  <c r="T57" i="22"/>
  <c r="F72" i="22"/>
  <c r="Z72" i="22" s="1"/>
  <c r="X12" i="22"/>
  <c r="X24" i="22"/>
  <c r="X52" i="22"/>
  <c r="N73" i="22"/>
  <c r="N70" i="22" s="1"/>
  <c r="S43" i="22"/>
  <c r="AA43" i="22"/>
  <c r="S96" i="22"/>
  <c r="AA96" i="22"/>
  <c r="T96" i="22"/>
  <c r="E9" i="22"/>
  <c r="U9" i="22" s="1"/>
  <c r="U48" i="22" s="1"/>
  <c r="U10" i="22"/>
  <c r="L109" i="22"/>
  <c r="L106" i="22"/>
  <c r="F14" i="22"/>
  <c r="AA14" i="22" s="1"/>
  <c r="O48" i="22"/>
  <c r="O109" i="22" s="1"/>
  <c r="Z13" i="22"/>
  <c r="E62" i="22"/>
  <c r="AA27" i="22"/>
  <c r="X44" i="22"/>
  <c r="X80" i="22"/>
  <c r="J114" i="22"/>
  <c r="F98" i="22"/>
  <c r="V98" i="22" s="1"/>
  <c r="V96" i="22"/>
  <c r="X96" i="22"/>
  <c r="W96" i="22"/>
  <c r="Z93" i="22"/>
  <c r="T93" i="22"/>
  <c r="V93" i="22"/>
  <c r="W93" i="22"/>
  <c r="AA93" i="22"/>
  <c r="S86" i="22"/>
  <c r="Z86" i="22"/>
  <c r="AA86" i="22"/>
  <c r="T86" i="22"/>
  <c r="W86" i="22"/>
  <c r="S81" i="22"/>
  <c r="AA81" i="22"/>
  <c r="Z81" i="22"/>
  <c r="S64" i="22"/>
  <c r="X64" i="22"/>
  <c r="Z64" i="22"/>
  <c r="AA64" i="22"/>
  <c r="S52" i="22"/>
  <c r="T52" i="22"/>
  <c r="Z52" i="22"/>
  <c r="AA42" i="22"/>
  <c r="S42" i="22"/>
  <c r="T42" i="22"/>
  <c r="X42" i="22"/>
  <c r="Z35" i="22"/>
  <c r="AA38" i="22"/>
  <c r="S35" i="22"/>
  <c r="Z38" i="22"/>
  <c r="AA32" i="22"/>
  <c r="S32" i="22"/>
  <c r="Z32" i="22"/>
  <c r="V31" i="22"/>
  <c r="AA31" i="22"/>
  <c r="T30" i="22"/>
  <c r="X30" i="22"/>
  <c r="AA30" i="22"/>
  <c r="S30" i="22"/>
  <c r="Z30" i="22"/>
  <c r="Z24" i="22"/>
  <c r="AA24" i="22"/>
  <c r="X23" i="22"/>
  <c r="F17" i="22"/>
  <c r="S16" i="22"/>
  <c r="Z16" i="22"/>
  <c r="V16" i="22"/>
  <c r="T16" i="22"/>
  <c r="T11" i="22"/>
  <c r="AA10" i="22"/>
  <c r="X10" i="22"/>
  <c r="S10" i="22"/>
  <c r="T8" i="22"/>
  <c r="Z8" i="22"/>
  <c r="AA8" i="22"/>
  <c r="Q115" i="22"/>
  <c r="Q73" i="22"/>
  <c r="Q70" i="22" s="1"/>
  <c r="V50" i="22"/>
  <c r="Z21" i="22"/>
  <c r="AA21" i="22"/>
  <c r="V34" i="22"/>
  <c r="Z25" i="22"/>
  <c r="Z29" i="22"/>
  <c r="T31" i="22"/>
  <c r="W34" i="22"/>
  <c r="AA23" i="22"/>
  <c r="W29" i="22"/>
  <c r="T34" i="22"/>
  <c r="Q48" i="22"/>
  <c r="S23" i="22"/>
  <c r="S31" i="22"/>
  <c r="V29" i="22"/>
  <c r="T23" i="22"/>
  <c r="S34" i="22"/>
  <c r="Z31" i="22"/>
  <c r="W31" i="22"/>
  <c r="T25" i="22"/>
  <c r="X21" i="22"/>
  <c r="Z34" i="22"/>
  <c r="T29" i="22"/>
  <c r="AA16" i="22"/>
  <c r="S99" i="22"/>
  <c r="S90" i="22"/>
  <c r="Z83" i="22"/>
  <c r="V90" i="22"/>
  <c r="V91" i="22"/>
  <c r="T91" i="22"/>
  <c r="T90" i="22"/>
  <c r="AA85" i="22"/>
  <c r="S84" i="22"/>
  <c r="Z97" i="22"/>
  <c r="AA90" i="22"/>
  <c r="Z90" i="22"/>
  <c r="Z91" i="22"/>
  <c r="X90" i="22"/>
  <c r="X85" i="22"/>
  <c r="W85" i="22"/>
  <c r="W91" i="22"/>
  <c r="T83" i="22"/>
  <c r="V83" i="22"/>
  <c r="X91" i="22"/>
  <c r="Z99" i="22"/>
  <c r="W83" i="22"/>
  <c r="AA83" i="22"/>
  <c r="S83" i="22"/>
  <c r="AA39" i="22"/>
  <c r="Z45" i="22"/>
  <c r="V59" i="22"/>
  <c r="T12" i="22"/>
  <c r="AA33" i="22"/>
  <c r="V19" i="22"/>
  <c r="T45" i="22"/>
  <c r="X50" i="22"/>
  <c r="W19" i="22"/>
  <c r="V45" i="22"/>
  <c r="T33" i="22"/>
  <c r="T59" i="22"/>
  <c r="AA45" i="22"/>
  <c r="S12" i="22"/>
  <c r="Z28" i="22"/>
  <c r="AA28" i="22"/>
  <c r="T19" i="22"/>
  <c r="W59" i="22"/>
  <c r="Z39" i="22"/>
  <c r="Z12" i="22"/>
  <c r="W45" i="22"/>
  <c r="S28" i="22"/>
  <c r="X43" i="22"/>
  <c r="T43" i="22"/>
  <c r="X19" i="22"/>
  <c r="T39" i="22"/>
  <c r="T28" i="22"/>
  <c r="S59" i="22"/>
  <c r="H106" i="22"/>
  <c r="J106" i="22"/>
  <c r="K115" i="22"/>
  <c r="K113" i="22" s="1"/>
  <c r="K111" i="22" s="1"/>
  <c r="K73" i="22"/>
  <c r="K70" i="22" s="1"/>
  <c r="N106" i="22"/>
  <c r="O106" i="22"/>
  <c r="I106" i="22"/>
  <c r="K109" i="22"/>
  <c r="M73" i="22"/>
  <c r="M70" i="22" s="1"/>
  <c r="H109" i="22"/>
  <c r="H115" i="22"/>
  <c r="H73" i="22"/>
  <c r="H70" i="22" s="1"/>
  <c r="I109" i="22"/>
  <c r="K106" i="22"/>
  <c r="L73" i="22"/>
  <c r="L70" i="22" s="1"/>
  <c r="L77" i="22" s="1"/>
  <c r="L115" i="22"/>
  <c r="M106" i="22"/>
  <c r="O73" i="22"/>
  <c r="O70" i="22" s="1"/>
  <c r="O115" i="22"/>
  <c r="F75" i="22"/>
  <c r="T75" i="22" s="1"/>
  <c r="G102" i="22"/>
  <c r="M114" i="22"/>
  <c r="M113" i="22" s="1"/>
  <c r="M111" i="22" s="1"/>
  <c r="G115" i="22"/>
  <c r="F103" i="22"/>
  <c r="S94" i="22"/>
  <c r="R106" i="22"/>
  <c r="R73" i="22"/>
  <c r="R70" i="22" s="1"/>
  <c r="R114" i="22"/>
  <c r="R48" i="22"/>
  <c r="R109" i="22" s="1"/>
  <c r="V61" i="22"/>
  <c r="W64" i="22"/>
  <c r="V64" i="22"/>
  <c r="V65" i="22"/>
  <c r="W65" i="22"/>
  <c r="V67" i="22"/>
  <c r="T53" i="22"/>
  <c r="X53" i="22"/>
  <c r="S19" i="22"/>
  <c r="A57" i="22"/>
  <c r="A58" i="22" s="1"/>
  <c r="A59" i="22" s="1"/>
  <c r="A60" i="22" s="1"/>
  <c r="A61" i="22" s="1"/>
  <c r="A62" i="22" s="1"/>
  <c r="Y73" i="22"/>
  <c r="Y115" i="22"/>
  <c r="W27" i="22"/>
  <c r="V27" i="22"/>
  <c r="W38" i="22"/>
  <c r="V38" i="22"/>
  <c r="V46" i="22"/>
  <c r="W46" i="22"/>
  <c r="W35" i="22"/>
  <c r="V35" i="22"/>
  <c r="V22" i="22"/>
  <c r="W22" i="22"/>
  <c r="W28" i="22"/>
  <c r="V28" i="22"/>
  <c r="V39" i="22"/>
  <c r="W39" i="22"/>
  <c r="V47" i="22"/>
  <c r="W47" i="22"/>
  <c r="V8" i="22"/>
  <c r="W8" i="22"/>
  <c r="W23" i="22"/>
  <c r="V23" i="22"/>
  <c r="W32" i="22"/>
  <c r="V32" i="22"/>
  <c r="V40" i="22"/>
  <c r="W40" i="22"/>
  <c r="V24" i="22"/>
  <c r="W24" i="22"/>
  <c r="V33" i="22"/>
  <c r="W33" i="22"/>
  <c r="V41" i="22"/>
  <c r="W41" i="22"/>
  <c r="V12" i="22"/>
  <c r="W12" i="22"/>
  <c r="V25" i="22"/>
  <c r="W25" i="22"/>
  <c r="W36" i="22"/>
  <c r="V36" i="22"/>
  <c r="W43" i="22"/>
  <c r="V43" i="22"/>
  <c r="W13" i="22"/>
  <c r="V13" i="22"/>
  <c r="W26" i="22"/>
  <c r="V26" i="22"/>
  <c r="V37" i="22"/>
  <c r="W37" i="22"/>
  <c r="W44" i="22"/>
  <c r="V44" i="22"/>
  <c r="W53" i="22"/>
  <c r="S18" i="22"/>
  <c r="S20" i="22"/>
  <c r="Z67" i="22"/>
  <c r="Z18" i="22"/>
  <c r="T18" i="22"/>
  <c r="V53" i="22"/>
  <c r="V20" i="22"/>
  <c r="S53" i="22"/>
  <c r="W18" i="22"/>
  <c r="V18" i="22"/>
  <c r="W94" i="22" l="1"/>
  <c r="W52" i="22"/>
  <c r="S63" i="22"/>
  <c r="Q113" i="22"/>
  <c r="Q111" i="22" s="1"/>
  <c r="V63" i="22"/>
  <c r="J77" i="22"/>
  <c r="V88" i="22"/>
  <c r="T35" i="22"/>
  <c r="F62" i="22"/>
  <c r="Z62" i="22" s="1"/>
  <c r="AA88" i="22"/>
  <c r="E106" i="22"/>
  <c r="S88" i="22"/>
  <c r="Z88" i="22"/>
  <c r="I77" i="22"/>
  <c r="X88" i="22"/>
  <c r="O113" i="22"/>
  <c r="O111" i="22" s="1"/>
  <c r="O117" i="22" s="1"/>
  <c r="J115" i="22"/>
  <c r="W88" i="22"/>
  <c r="E48" i="22"/>
  <c r="T88" i="22"/>
  <c r="X79" i="22"/>
  <c r="V52" i="22"/>
  <c r="H77" i="22"/>
  <c r="L113" i="22"/>
  <c r="L111" i="22" s="1"/>
  <c r="L117" i="22" s="1"/>
  <c r="K77" i="22"/>
  <c r="AA79" i="22"/>
  <c r="S74" i="22"/>
  <c r="AA35" i="22"/>
  <c r="X74" i="22"/>
  <c r="N77" i="22"/>
  <c r="X94" i="22"/>
  <c r="S66" i="22"/>
  <c r="T66" i="22"/>
  <c r="V66" i="22"/>
  <c r="AA66" i="22"/>
  <c r="Z66" i="22"/>
  <c r="H113" i="22"/>
  <c r="H111" i="22" s="1"/>
  <c r="H117" i="22" s="1"/>
  <c r="T9" i="22"/>
  <c r="S9" i="22"/>
  <c r="AA9" i="22"/>
  <c r="X66" i="22"/>
  <c r="I113" i="22"/>
  <c r="I111" i="22" s="1"/>
  <c r="I117" i="22" s="1"/>
  <c r="T72" i="22"/>
  <c r="X72" i="22"/>
  <c r="V72" i="22"/>
  <c r="T79" i="22"/>
  <c r="V79" i="22"/>
  <c r="Z98" i="22"/>
  <c r="F48" i="22"/>
  <c r="AA48" i="22" s="1"/>
  <c r="W74" i="22"/>
  <c r="X9" i="22"/>
  <c r="T21" i="22"/>
  <c r="O77" i="22"/>
  <c r="S72" i="22"/>
  <c r="V74" i="22"/>
  <c r="W72" i="22"/>
  <c r="F112" i="22"/>
  <c r="X112" i="22" s="1"/>
  <c r="S98" i="22"/>
  <c r="Z79" i="22"/>
  <c r="AA74" i="22"/>
  <c r="J113" i="22"/>
  <c r="J111" i="22" s="1"/>
  <c r="J117" i="22" s="1"/>
  <c r="Z74" i="22"/>
  <c r="W79" i="22"/>
  <c r="AA94" i="22"/>
  <c r="V94" i="22"/>
  <c r="T14" i="22"/>
  <c r="T94" i="22"/>
  <c r="X14" i="22"/>
  <c r="Z14" i="22"/>
  <c r="E75" i="22"/>
  <c r="X75" i="22" s="1"/>
  <c r="U62" i="22"/>
  <c r="U75" i="22" s="1"/>
  <c r="V75" i="22" s="1"/>
  <c r="S14" i="22"/>
  <c r="V14" i="22"/>
  <c r="N117" i="22"/>
  <c r="Z94" i="22"/>
  <c r="M77" i="22"/>
  <c r="W14" i="22"/>
  <c r="S62" i="22"/>
  <c r="G113" i="22"/>
  <c r="G111" i="22" s="1"/>
  <c r="D117" i="22"/>
  <c r="X17" i="22"/>
  <c r="V17" i="22"/>
  <c r="Z17" i="22"/>
  <c r="W17" i="22"/>
  <c r="AA17" i="22"/>
  <c r="S17" i="22"/>
  <c r="T17" i="22"/>
  <c r="Q77" i="22"/>
  <c r="Q109" i="22"/>
  <c r="Q117" i="22" s="1"/>
  <c r="AA75" i="22"/>
  <c r="S75" i="22"/>
  <c r="Z75" i="22"/>
  <c r="W103" i="22"/>
  <c r="X103" i="22"/>
  <c r="S103" i="22"/>
  <c r="V103" i="22"/>
  <c r="Z103" i="22"/>
  <c r="F115" i="22"/>
  <c r="AA115" i="22" s="1"/>
  <c r="M117" i="22"/>
  <c r="F114" i="22"/>
  <c r="S114" i="22" s="1"/>
  <c r="F102" i="22"/>
  <c r="G106" i="22"/>
  <c r="G77" i="22"/>
  <c r="F70" i="22"/>
  <c r="K117" i="22"/>
  <c r="F73" i="22"/>
  <c r="Z73" i="22" s="1"/>
  <c r="R113" i="22"/>
  <c r="R77" i="22"/>
  <c r="Y70" i="22"/>
  <c r="Y77" i="22" s="1"/>
  <c r="Y113" i="22"/>
  <c r="U109" i="22"/>
  <c r="W10" i="22"/>
  <c r="V10" i="22"/>
  <c r="W21" i="22"/>
  <c r="V21" i="22"/>
  <c r="W9" i="22"/>
  <c r="V9" i="22"/>
  <c r="E109" i="22"/>
  <c r="T112" i="22" l="1"/>
  <c r="AA62" i="22"/>
  <c r="X62" i="22"/>
  <c r="T62" i="22"/>
  <c r="W75" i="22"/>
  <c r="V48" i="22"/>
  <c r="S48" i="22"/>
  <c r="W62" i="22"/>
  <c r="W112" i="22"/>
  <c r="X48" i="22"/>
  <c r="S112" i="22"/>
  <c r="U73" i="22"/>
  <c r="W73" i="22" s="1"/>
  <c r="Z48" i="22"/>
  <c r="Z112" i="22"/>
  <c r="W48" i="22"/>
  <c r="T48" i="22"/>
  <c r="V112" i="22"/>
  <c r="F111" i="22"/>
  <c r="G117" i="22"/>
  <c r="F117" i="22" s="1"/>
  <c r="F113" i="22"/>
  <c r="AA113" i="22" s="1"/>
  <c r="E73" i="22"/>
  <c r="E70" i="22" s="1"/>
  <c r="E77" i="22" s="1"/>
  <c r="E115" i="22"/>
  <c r="E113" i="22" s="1"/>
  <c r="E111" i="22" s="1"/>
  <c r="U115" i="22"/>
  <c r="V115" i="22" s="1"/>
  <c r="AA70" i="22"/>
  <c r="V62" i="22"/>
  <c r="T70" i="22"/>
  <c r="Z70" i="22"/>
  <c r="S70" i="22"/>
  <c r="T114" i="22"/>
  <c r="F109" i="22"/>
  <c r="X109" i="22" s="1"/>
  <c r="Z115" i="22"/>
  <c r="F77" i="22"/>
  <c r="T77" i="22" s="1"/>
  <c r="AA73" i="22"/>
  <c r="X102" i="22"/>
  <c r="S102" i="22"/>
  <c r="V102" i="22"/>
  <c r="W102" i="22"/>
  <c r="T102" i="22"/>
  <c r="Z102" i="22"/>
  <c r="X114" i="22"/>
  <c r="V114" i="22"/>
  <c r="AA114" i="22"/>
  <c r="Z114" i="22"/>
  <c r="W114" i="22"/>
  <c r="X73" i="22"/>
  <c r="S73" i="22"/>
  <c r="T73" i="22"/>
  <c r="F106" i="22"/>
  <c r="S115" i="22"/>
  <c r="T115" i="22"/>
  <c r="R111" i="22"/>
  <c r="Y111" i="22"/>
  <c r="U70" i="22" l="1"/>
  <c r="U77" i="22" s="1"/>
  <c r="S113" i="22"/>
  <c r="Z113" i="22"/>
  <c r="T113" i="22"/>
  <c r="X111" i="22"/>
  <c r="V73" i="22"/>
  <c r="U113" i="22"/>
  <c r="V113" i="22" s="1"/>
  <c r="X70" i="22"/>
  <c r="X113" i="22"/>
  <c r="W115" i="22"/>
  <c r="E117" i="22"/>
  <c r="X117" i="22" s="1"/>
  <c r="X115" i="22"/>
  <c r="W109" i="22"/>
  <c r="V109" i="22"/>
  <c r="S109" i="22"/>
  <c r="AA109" i="22"/>
  <c r="T109" i="22"/>
  <c r="Z109" i="22"/>
  <c r="X77" i="22"/>
  <c r="S77" i="22"/>
  <c r="X106" i="22"/>
  <c r="W106" i="22"/>
  <c r="AA106" i="22"/>
  <c r="V106" i="22"/>
  <c r="Z106" i="22"/>
  <c r="S106" i="22"/>
  <c r="T106" i="22"/>
  <c r="AA77" i="22"/>
  <c r="Z77" i="22"/>
  <c r="S111" i="22"/>
  <c r="T111" i="22"/>
  <c r="R117" i="22"/>
  <c r="W70" i="22"/>
  <c r="V70" i="22"/>
  <c r="Z111" i="22"/>
  <c r="AA111" i="22"/>
  <c r="Y117" i="22"/>
  <c r="W113" i="22" l="1"/>
  <c r="U111" i="22"/>
  <c r="S117" i="22"/>
  <c r="T117" i="22"/>
  <c r="W77" i="22"/>
  <c r="V77" i="22"/>
  <c r="U117" i="22"/>
  <c r="W111" i="22"/>
  <c r="V111" i="22"/>
  <c r="Z117" i="22"/>
  <c r="AA117" i="22"/>
  <c r="V117" i="22" l="1"/>
  <c r="W117" i="22"/>
</calcChain>
</file>

<file path=xl/sharedStrings.xml><?xml version="1.0" encoding="utf-8"?>
<sst xmlns="http://schemas.openxmlformats.org/spreadsheetml/2006/main" count="252" uniqueCount="225">
  <si>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</si>
  <si>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</si>
  <si>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</si>
  <si>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</si>
  <si>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</si>
  <si>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</si>
  <si>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</si>
  <si>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</si>
  <si>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</si>
  <si>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</si>
  <si>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</si>
  <si>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</si>
  <si>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</si>
  <si>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</si>
  <si>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</si>
  <si>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</si>
  <si>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</si>
  <si>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</si>
  <si>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</si>
  <si>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</si>
  <si>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</si>
  <si>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</si>
  <si>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</si>
  <si>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</si>
  <si>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</si>
  <si>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</si>
  <si>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</si>
  <si>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</si>
  <si>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</si>
  <si>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</si>
  <si>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</si>
  <si>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</si>
  <si>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</si>
  <si>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</si>
  <si>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</si>
  <si>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</si>
  <si>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</si>
  <si>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</si>
  <si>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</si>
  <si>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</si>
  <si>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</si>
  <si>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</si>
  <si>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</si>
  <si>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</si>
  <si>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</si>
  <si>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</si>
  <si>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</si>
  <si>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</si>
  <si>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</si>
  <si>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</si>
  <si>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</si>
  <si>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</si>
  <si>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</si>
  <si>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</si>
  <si>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</si>
  <si>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</si>
  <si>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</si>
  <si>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</si>
  <si>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</si>
  <si>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</si>
  <si>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</si>
  <si>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</si>
  <si>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</si>
  <si>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</si>
  <si>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</si>
  <si>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</si>
  <si>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</si>
  <si>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</si>
  <si>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</si>
  <si>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</si>
  <si>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</si>
  <si>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</si>
  <si>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</si>
  <si>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</si>
  <si>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</si>
  <si>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</si>
  <si>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</si>
  <si>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</si>
  <si>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</si>
  <si>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</si>
  <si>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</si>
  <si>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</si>
  <si>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</si>
  <si>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</si>
  <si>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</si>
  <si>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</si>
  <si>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</si>
  <si>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</si>
  <si>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</si>
  <si>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</si>
  <si>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</si>
  <si>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</si>
  <si>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</si>
  <si>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</si>
  <si>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</si>
  <si>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</si>
  <si>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</si>
  <si>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</si>
  <si>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</si>
  <si>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</si>
  <si>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</si>
  <si>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</si>
  <si>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</si>
  <si>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</si>
  <si>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</si>
  <si>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</si>
  <si>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</si>
  <si>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</si>
  <si>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</si>
  <si>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</si>
  <si>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</si>
  <si>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</si>
  <si>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</si>
  <si>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</si>
  <si>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</si>
  <si>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</si>
  <si>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</si>
  <si>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</si>
  <si>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</si>
  <si>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</si>
  <si>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</si>
  <si>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41055000</t>
  </si>
  <si>
    <t>6.1.</t>
  </si>
  <si>
    <t>6.2.</t>
  </si>
  <si>
    <t>6.3.</t>
  </si>
  <si>
    <t>6.4.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</si>
  <si>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</si>
  <si>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</si>
  <si>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</si>
  <si>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</si>
  <si>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ВСЬОГО ДОХОДІВ ЗАГАЛЬНОГО 
ТА СПЕЦІАЛЬНОГО ФОНДІВ</t>
  </si>
  <si>
    <t>Бюджет 
на 2022 рік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</si>
  <si>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</si>
  <si>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</si>
  <si>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</si>
  <si>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</si>
  <si>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</si>
  <si>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</si>
  <si>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</si>
  <si>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Всього власних доходів</t>
  </si>
  <si>
    <t>лютий</t>
  </si>
  <si>
    <t xml:space="preserve">Місцеві податки, нараховані до 1 січня 2011 року   </t>
  </si>
  <si>
    <t>16012200</t>
  </si>
  <si>
    <t>12020900</t>
  </si>
  <si>
    <t>19050200</t>
  </si>
  <si>
    <t xml:space="preserve">Податок з власників наземних, водних транспортних засобів та інших самохідних машин і механізмів   </t>
  </si>
  <si>
    <t xml:space="preserve">Інші збори за забруднення навколишнього природного середовища до Фонду охорони навколишнього природного середовища   </t>
  </si>
  <si>
    <t>8.1.</t>
  </si>
  <si>
    <t>8.2.</t>
  </si>
  <si>
    <t>8.3.</t>
  </si>
  <si>
    <t>8.4.</t>
  </si>
  <si>
    <t>6.5.</t>
  </si>
  <si>
    <t>15.1.</t>
  </si>
  <si>
    <t>15.2.</t>
  </si>
  <si>
    <t>15.3.</t>
  </si>
  <si>
    <t>15.4.</t>
  </si>
  <si>
    <t>березень</t>
  </si>
  <si>
    <t>квітень</t>
  </si>
  <si>
    <t>травень</t>
  </si>
  <si>
    <t>41034500</t>
  </si>
  <si>
    <t>Уточнений бюджет на 2022 рік</t>
  </si>
  <si>
    <t>червень</t>
  </si>
  <si>
    <t>липень</t>
  </si>
  <si>
    <t>серпень</t>
  </si>
  <si>
    <t>14040100</t>
  </si>
  <si>
    <t>14040200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</si>
  <si>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</si>
  <si>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</si>
  <si>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4.3.1.</t>
  </si>
  <si>
    <t>4.3.2.</t>
  </si>
  <si>
    <t>41051400</t>
  </si>
  <si>
    <t>41052600</t>
  </si>
  <si>
    <t>вересень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</si>
  <si>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</si>
  <si>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</si>
  <si>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які стали інвалідами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</si>
  <si>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41050500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</si>
  <si>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</si>
  <si>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41050600</t>
  </si>
  <si>
    <t>Субвенція з державного бюджету місцевим бюджетам на реалізацію програми "Спроможна школа для кращих результатів"</t>
  </si>
  <si>
    <t>41032700</t>
  </si>
  <si>
    <t>* на будівництво мережі каналізації на території приватного сектору квартального комітету «Добробут» мікрорайону «Старе місто» в м.Вінниці</t>
  </si>
  <si>
    <t>* на капітальний ремонт по очистці р.Південний Буг</t>
  </si>
  <si>
    <t>жовтень</t>
  </si>
  <si>
    <t>Надійшло за січень - листопад 2022р.</t>
  </si>
  <si>
    <t>План на січень - листопад 2022 року</t>
  </si>
  <si>
    <t>Відхилення надходжень до бюджету на січень - листопад 2022 року</t>
  </si>
  <si>
    <t>План на січень - листопад 2022р. (розрахунковий)</t>
  </si>
  <si>
    <t xml:space="preserve">Відхилення надходжень до бюджету на січень - листопад 2022 року (розрахунковий) </t>
  </si>
  <si>
    <t>Надійшло за січень - листопад 2021р.</t>
  </si>
  <si>
    <t>Відхилення факту січня - листопад 2022р. від факту січня - листопад 2021р.</t>
  </si>
  <si>
    <t>% виконання до плану на 2022р. (норма 91,7%)</t>
  </si>
  <si>
    <t>41051200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</si>
  <si>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</si>
  <si>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</si>
  <si>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* субвенція з бюджету Вороновицької селищної територіальної громади  на оплату комунальних послуг та енергоносіїв для терапевтичного та хірургічного відділень КНП «Вінницька клінічна багатопрофільна лікарня» Вінницької міської ради, які знаходяться за адресою: Вінницька область, Вінницький район, смт Вороновиця, вул. Гагаріна, буд.20</t>
  </si>
  <si>
    <t>14.1.</t>
  </si>
  <si>
    <t>14.2.</t>
  </si>
  <si>
    <t>14.3.</t>
  </si>
  <si>
    <t>14.4.</t>
  </si>
  <si>
    <t>14.5.</t>
  </si>
  <si>
    <t>14.6.</t>
  </si>
  <si>
    <t>14.7.</t>
  </si>
  <si>
    <t>листопад</t>
  </si>
  <si>
    <t>Аналіз виконання бюджету Вінницької міської територіальної громади за січень - листопад 2022 року</t>
  </si>
  <si>
    <t>Освітня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</si>
  <si>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</si>
  <si>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</si>
  <si>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Інші дотації з місцевого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</si>
  <si>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</si>
  <si>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</si>
  <si>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</si>
  <si>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</si>
  <si>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</si>
  <si>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</si>
  <si>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</si>
  <si>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</si>
  <si>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*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</si>
  <si>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*субвенція з бюджету Вороновицької селищної територіальної громади для проведення технічного обстеження на предмет оцінки доступності осіб з інвалідністю та інших маломобільних груп населення до вхідної групи та внутрішніх приміщень будівлі терапевтичного та хірургічного відділень №2, КНП «Вінницька клінічна багатопрофільна лікарня» Вінницької міської ради, яка знаходиться за адресою: Вінницька область, смт Вороновиця, вул. Гагаріна, буд.20</t>
  </si>
  <si>
    <r>
      <t xml:space="preserve">*субвенція з обласного бюджету на компенсаційні виплати </t>
    </r>
    <r>
      <rPr>
        <i/>
        <sz val="14"/>
        <rFont val="Times New Roman Cyr"/>
        <charset val="204"/>
      </rPr>
      <t>за пільговий проїзд окремих категорій громадян на міжміських внутрішньообласних маршрутах загального користування</t>
    </r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</si>
  <si>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</si>
  <si>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</si>
  <si>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Інші субвенції з місцевого бюджету:</t>
  </si>
  <si>
    <t>Директор департаменту фінансів</t>
  </si>
  <si>
    <t>Наталія ЛУЦЕНКО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</si>
</sst>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5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i/>
      <sz val="14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176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0" fontId="32" fillId="2" borderId="1" xfId="1" applyFont="1" applyFill="1" applyBorder="1" applyAlignment="1">
      <alignment horizontal="center" vertical="center"/>
    </xf>
    <xf numFmtId="2" fontId="33" fillId="2" borderId="1" xfId="1" applyNumberFormat="1" applyFont="1" applyFill="1" applyBorder="1" applyAlignment="1">
      <alignment horizontal="center" vertical="center" wrapText="1"/>
    </xf>
    <xf numFmtId="166" fontId="33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3" fillId="2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0" fontId="32" fillId="0" borderId="1" xfId="1" applyFont="1" applyFill="1" applyBorder="1" applyAlignment="1">
      <alignment horizontal="center" vertical="center"/>
    </xf>
    <xf numFmtId="0" fontId="33" fillId="0" borderId="1" xfId="1" applyFont="1" applyFill="1" applyBorder="1" applyAlignment="1">
      <alignment horizontal="left" vertical="center" wrapText="1"/>
    </xf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32" fillId="0" borderId="1" xfId="1" applyFont="1" applyFill="1" applyBorder="1" applyAlignment="1">
      <alignment vertical="center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0" fontId="34" fillId="0" borderId="1" xfId="1" applyFont="1" applyFill="1" applyBorder="1" applyAlignment="1">
      <alignment horizontal="center" vertical="center"/>
    </xf>
    <xf numFmtId="0" fontId="34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0" fontId="29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6" fontId="20" fillId="2" borderId="0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8" fillId="0" borderId="1" xfId="0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6" fontId="39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49" fontId="37" fillId="2" borderId="1" xfId="1" applyNumberFormat="1" applyFont="1" applyFill="1" applyBorder="1" applyAlignment="1">
      <alignment horizontal="center" vertical="center" wrapText="1"/>
    </xf>
    <xf numFmtId="166" fontId="39" fillId="2" borderId="1" xfId="1" applyNumberFormat="1" applyFont="1" applyFill="1" applyBorder="1" applyAlignment="1">
      <alignment horizontal="center" vertical="center" wrapText="1"/>
    </xf>
    <xf numFmtId="166" fontId="38" fillId="2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7" fontId="38" fillId="2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0" fillId="0" borderId="1" xfId="2" applyNumberFormat="1" applyFont="1" applyFill="1" applyBorder="1" applyAlignment="1">
      <alignment horizontal="left" vertical="center" wrapText="1"/>
    </xf>
    <xf numFmtId="0" fontId="40" fillId="0" borderId="1" xfId="2" applyNumberFormat="1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top" wrapText="1"/>
    </xf>
    <xf numFmtId="166" fontId="33" fillId="2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166" fontId="31" fillId="2" borderId="0" xfId="1" applyNumberFormat="1" applyFont="1" applyFill="1" applyBorder="1" applyAlignment="1">
      <alignment horizontal="center" vertical="center" wrapText="1"/>
    </xf>
    <xf numFmtId="0" fontId="30" fillId="0" borderId="0" xfId="0" applyFont="1" applyBorder="1"/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40" fillId="0" borderId="1" xfId="3" applyNumberFormat="1" applyFont="1" applyFill="1" applyBorder="1" applyAlignment="1">
      <alignment horizontal="left" vertical="center" wrapText="1" shrinkToFi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38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center" vertical="center" wrapText="1"/>
    </xf>
    <xf numFmtId="0" fontId="42" fillId="2" borderId="1" xfId="1" applyFont="1" applyFill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 wrapText="1"/>
    </xf>
    <xf numFmtId="165" fontId="43" fillId="2" borderId="1" xfId="1" applyNumberFormat="1" applyFont="1" applyFill="1" applyBorder="1" applyAlignment="1">
      <alignment horizontal="center" vertical="center" wrapText="1"/>
    </xf>
    <xf numFmtId="166" fontId="43" fillId="2" borderId="1" xfId="1" applyNumberFormat="1" applyFont="1" applyFill="1" applyBorder="1" applyAlignment="1">
      <alignment horizontal="center" vertical="center" wrapText="1"/>
    </xf>
    <xf numFmtId="166" fontId="43" fillId="2" borderId="1" xfId="3" applyNumberFormat="1" applyFont="1" applyFill="1" applyBorder="1" applyAlignment="1">
      <alignment horizontal="center" vertical="center"/>
    </xf>
    <xf numFmtId="164" fontId="43" fillId="2" borderId="1" xfId="3" applyNumberFormat="1" applyFont="1" applyFill="1" applyBorder="1" applyAlignment="1">
      <alignment horizontal="center" vertical="center"/>
    </xf>
    <xf numFmtId="0" fontId="42" fillId="2" borderId="0" xfId="1" applyFont="1" applyFill="1" applyBorder="1"/>
    <xf numFmtId="49" fontId="43" fillId="2" borderId="1" xfId="1" applyNumberFormat="1" applyFont="1" applyFill="1" applyBorder="1" applyAlignment="1">
      <alignment horizontal="center" vertical="center" wrapText="1"/>
    </xf>
    <xf numFmtId="0" fontId="42" fillId="2" borderId="1" xfId="1" applyFont="1" applyFill="1" applyBorder="1" applyAlignment="1">
      <alignment vertical="center"/>
    </xf>
    <xf numFmtId="49" fontId="32" fillId="0" borderId="1" xfId="1" applyNumberFormat="1" applyFont="1" applyFill="1" applyBorder="1" applyAlignment="1">
      <alignment horizontal="center" vertical="center"/>
    </xf>
    <xf numFmtId="49" fontId="44" fillId="0" borderId="1" xfId="1" applyNumberFormat="1" applyFont="1" applyFill="1" applyBorder="1" applyAlignment="1">
      <alignment horizontal="center" vertical="center"/>
    </xf>
    <xf numFmtId="49" fontId="39" fillId="0" borderId="1" xfId="1" applyNumberFormat="1" applyFont="1" applyFill="1" applyBorder="1" applyAlignment="1">
      <alignment horizontal="center" vertical="center" wrapText="1"/>
    </xf>
    <xf numFmtId="0" fontId="44" fillId="0" borderId="0" xfId="1" applyFont="1" applyFill="1" applyBorder="1"/>
    <xf numFmtId="49" fontId="40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167" fontId="31" fillId="0" borderId="1" xfId="3" applyNumberFormat="1" applyFont="1" applyFill="1" applyBorder="1"/>
    <xf numFmtId="167" fontId="31" fillId="2" borderId="1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left" vertical="center" wrapText="1"/>
    </xf>
    <xf numFmtId="168" fontId="39" fillId="0" borderId="1" xfId="1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left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30" fillId="2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textRotation="90" wrapText="1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3"/>
  <sheetViews>
    <sheetView showGridLines="0" tabSelected="1" view="pageBreakPreview" zoomScale="60" zoomScaleNormal="75" workbookViewId="0">
      <pane xSplit="3" ySplit="6" topLeftCell="D97" activePane="bottomRight" state="frozen"/>
      <selection pane="topRight" activeCell="D1" sqref="D1"/>
      <selection pane="bottomLeft" activeCell="A7" sqref="A7"/>
      <selection pane="bottomRight" activeCell="T7" sqref="T7"/>
    </sheetView>
  </sheetViews>
  <sheetFormatPr defaultColWidth="9.140625" defaultRowHeight="12.75" x14ac:dyDescent="0.2"/>
  <cols>
    <col min="1" max="1" width="12.28515625" style="19" customWidth="1"/>
    <col min="2" max="2" width="86.5703125" style="19" customWidth="1"/>
    <col min="3" max="3" width="16.140625" style="19" customWidth="1"/>
    <col min="4" max="4" width="23.5703125" style="19" customWidth="1"/>
    <col min="5" max="5" width="25.42578125" style="19" customWidth="1"/>
    <col min="6" max="6" width="23.140625" style="31" customWidth="1"/>
    <col min="7" max="17" width="21.28515625" style="2" hidden="1" customWidth="1"/>
    <col min="18" max="18" width="24" style="2" customWidth="1"/>
    <col min="19" max="19" width="22.5703125" style="1" customWidth="1"/>
    <col min="20" max="20" width="14.140625" style="1" bestFit="1" customWidth="1"/>
    <col min="21" max="21" width="23.85546875" style="1" hidden="1" customWidth="1"/>
    <col min="22" max="22" width="25.7109375" style="1" hidden="1" customWidth="1"/>
    <col min="23" max="23" width="14.7109375" style="1" hidden="1" customWidth="1"/>
    <col min="24" max="24" width="16.140625" style="1" customWidth="1"/>
    <col min="25" max="25" width="23.140625" style="31" customWidth="1"/>
    <col min="26" max="26" width="21.85546875" style="1" customWidth="1"/>
    <col min="27" max="27" width="14.7109375" style="2" bestFit="1" customWidth="1"/>
    <col min="28" max="28" width="14.85546875" style="2" hidden="1" customWidth="1"/>
    <col min="29" max="16384" width="9.140625" style="2"/>
  </cols>
  <sheetData>
    <row r="1" spans="1:35" ht="30" customHeight="1" x14ac:dyDescent="0.2">
      <c r="A1" s="166" t="s">
        <v>204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</row>
    <row r="2" spans="1:35" ht="18.75" x14ac:dyDescent="0.3">
      <c r="A2" s="22" t="s">
        <v>47</v>
      </c>
      <c r="B2" s="17"/>
      <c r="C2" s="17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Y2" s="92"/>
      <c r="Z2" s="4" t="s">
        <v>13</v>
      </c>
      <c r="AA2" s="4"/>
    </row>
    <row r="3" spans="1:35" s="65" customFormat="1" ht="15" customHeight="1" x14ac:dyDescent="0.25">
      <c r="A3" s="173" t="s">
        <v>0</v>
      </c>
      <c r="B3" s="171" t="s">
        <v>1</v>
      </c>
      <c r="C3" s="171" t="s">
        <v>2</v>
      </c>
      <c r="D3" s="170" t="s">
        <v>131</v>
      </c>
      <c r="E3" s="170" t="s">
        <v>160</v>
      </c>
      <c r="F3" s="172" t="s">
        <v>184</v>
      </c>
      <c r="G3" s="170" t="s">
        <v>59</v>
      </c>
      <c r="H3" s="170" t="s">
        <v>140</v>
      </c>
      <c r="I3" s="170" t="s">
        <v>156</v>
      </c>
      <c r="J3" s="170" t="s">
        <v>157</v>
      </c>
      <c r="K3" s="170" t="s">
        <v>158</v>
      </c>
      <c r="L3" s="170" t="s">
        <v>161</v>
      </c>
      <c r="M3" s="170" t="s">
        <v>162</v>
      </c>
      <c r="N3" s="170" t="s">
        <v>163</v>
      </c>
      <c r="O3" s="170" t="s">
        <v>172</v>
      </c>
      <c r="P3" s="170" t="s">
        <v>183</v>
      </c>
      <c r="Q3" s="170" t="s">
        <v>203</v>
      </c>
      <c r="R3" s="170" t="s">
        <v>185</v>
      </c>
      <c r="S3" s="170" t="s">
        <v>186</v>
      </c>
      <c r="T3" s="170" t="s">
        <v>3</v>
      </c>
      <c r="U3" s="170" t="s">
        <v>187</v>
      </c>
      <c r="V3" s="170" t="s">
        <v>188</v>
      </c>
      <c r="W3" s="170" t="s">
        <v>3</v>
      </c>
      <c r="X3" s="175" t="s">
        <v>191</v>
      </c>
      <c r="Y3" s="172" t="s">
        <v>189</v>
      </c>
      <c r="Z3" s="170" t="s">
        <v>190</v>
      </c>
      <c r="AA3" s="170" t="s">
        <v>3</v>
      </c>
    </row>
    <row r="4" spans="1:35" s="65" customFormat="1" ht="79.5" customHeight="1" x14ac:dyDescent="0.25">
      <c r="A4" s="173"/>
      <c r="B4" s="171"/>
      <c r="C4" s="171"/>
      <c r="D4" s="170"/>
      <c r="E4" s="170"/>
      <c r="F4" s="172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5"/>
      <c r="Y4" s="172"/>
      <c r="Z4" s="170"/>
      <c r="AA4" s="170"/>
    </row>
    <row r="5" spans="1:35" s="70" customFormat="1" ht="20.25" x14ac:dyDescent="0.2">
      <c r="A5" s="66" t="s">
        <v>4</v>
      </c>
      <c r="B5" s="67" t="s">
        <v>5</v>
      </c>
      <c r="C5" s="67">
        <f>B5+1</f>
        <v>3</v>
      </c>
      <c r="D5" s="67">
        <f>C5+1</f>
        <v>4</v>
      </c>
      <c r="E5" s="67">
        <f t="shared" ref="E5:G5" si="0">D5+1</f>
        <v>5</v>
      </c>
      <c r="F5" s="68">
        <f t="shared" si="0"/>
        <v>6</v>
      </c>
      <c r="G5" s="67">
        <f t="shared" si="0"/>
        <v>7</v>
      </c>
      <c r="H5" s="67">
        <f t="shared" ref="H5" si="1">G5+1</f>
        <v>8</v>
      </c>
      <c r="I5" s="67">
        <f t="shared" ref="I5" si="2">H5+1</f>
        <v>9</v>
      </c>
      <c r="J5" s="67">
        <f t="shared" ref="J5" si="3">I5+1</f>
        <v>10</v>
      </c>
      <c r="K5" s="67">
        <f t="shared" ref="K5" si="4">J5+1</f>
        <v>11</v>
      </c>
      <c r="L5" s="67">
        <f t="shared" ref="L5" si="5">K5+1</f>
        <v>12</v>
      </c>
      <c r="M5" s="67">
        <f t="shared" ref="M5" si="6">L5+1</f>
        <v>13</v>
      </c>
      <c r="N5" s="67">
        <f t="shared" ref="N5" si="7">M5+1</f>
        <v>14</v>
      </c>
      <c r="O5" s="67">
        <f t="shared" ref="O5" si="8">N5+1</f>
        <v>15</v>
      </c>
      <c r="P5" s="67">
        <f t="shared" ref="P5" si="9">O5+1</f>
        <v>16</v>
      </c>
      <c r="Q5" s="67">
        <f t="shared" ref="Q5" si="10">P5+1</f>
        <v>17</v>
      </c>
      <c r="R5" s="67">
        <v>7</v>
      </c>
      <c r="S5" s="67">
        <f t="shared" ref="S5" si="11">R5+1</f>
        <v>8</v>
      </c>
      <c r="T5" s="67">
        <f t="shared" ref="T5" si="12">S5+1</f>
        <v>9</v>
      </c>
      <c r="U5" s="67">
        <f t="shared" ref="U5" si="13">T5+1</f>
        <v>10</v>
      </c>
      <c r="V5" s="67">
        <f t="shared" ref="V5" si="14">U5+1</f>
        <v>11</v>
      </c>
      <c r="W5" s="67">
        <f t="shared" ref="W5" si="15">V5+1</f>
        <v>12</v>
      </c>
      <c r="X5" s="67">
        <v>10</v>
      </c>
      <c r="Y5" s="68">
        <f t="shared" ref="Y5:AA5" si="16">X5+1</f>
        <v>11</v>
      </c>
      <c r="Z5" s="67">
        <f t="shared" si="16"/>
        <v>12</v>
      </c>
      <c r="AA5" s="67">
        <f t="shared" si="16"/>
        <v>13</v>
      </c>
      <c r="AB5" s="69"/>
      <c r="AC5" s="69"/>
      <c r="AD5" s="69"/>
      <c r="AE5" s="69"/>
      <c r="AF5" s="69"/>
      <c r="AG5" s="69"/>
      <c r="AH5" s="69"/>
      <c r="AI5" s="69"/>
    </row>
    <row r="6" spans="1:35" s="71" customFormat="1" ht="26.25" customHeight="1" x14ac:dyDescent="0.2">
      <c r="A6" s="167" t="s">
        <v>6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</row>
    <row r="7" spans="1:35" s="74" customFormat="1" ht="33" customHeight="1" x14ac:dyDescent="0.25">
      <c r="A7" s="72">
        <v>1</v>
      </c>
      <c r="B7" s="78" t="s">
        <v>61</v>
      </c>
      <c r="C7" s="73" t="s">
        <v>14</v>
      </c>
      <c r="D7" s="106">
        <v>2859393.46</v>
      </c>
      <c r="E7" s="106">
        <v>2948672.36</v>
      </c>
      <c r="F7" s="107">
        <f>SUM(G7:Q7)</f>
        <v>2854422.2769999993</v>
      </c>
      <c r="G7" s="106">
        <v>178227.345</v>
      </c>
      <c r="H7" s="106">
        <v>241711.46</v>
      </c>
      <c r="I7" s="106">
        <v>229956.74600000001</v>
      </c>
      <c r="J7" s="106">
        <v>213294.984</v>
      </c>
      <c r="K7" s="106">
        <v>258055.78899999999</v>
      </c>
      <c r="L7" s="106">
        <v>296235.73800000001</v>
      </c>
      <c r="M7" s="106">
        <v>272438.53600000002</v>
      </c>
      <c r="N7" s="106">
        <v>273846.15700000001</v>
      </c>
      <c r="O7" s="106">
        <v>294444.88500000001</v>
      </c>
      <c r="P7" s="106">
        <v>287367.32</v>
      </c>
      <c r="Q7" s="106">
        <v>308843.31699999998</v>
      </c>
      <c r="R7" s="108">
        <v>2561540.236</v>
      </c>
      <c r="S7" s="109">
        <f t="shared" ref="S7:S43" si="17">F7-R7</f>
        <v>292882.04099999927</v>
      </c>
      <c r="T7" s="110">
        <f>F7/R7*100</f>
        <v>111.43382551184722</v>
      </c>
      <c r="U7" s="109">
        <f>E7/12*11</f>
        <v>2702949.6633333331</v>
      </c>
      <c r="V7" s="109">
        <f t="shared" ref="V7:V43" si="18">F7-U7</f>
        <v>151472.61366666621</v>
      </c>
      <c r="W7" s="110">
        <f t="shared" ref="W7:W42" si="19">F7/U7*100</f>
        <v>105.60397464005553</v>
      </c>
      <c r="X7" s="110">
        <f>F7/E7*100</f>
        <v>96.803643420050904</v>
      </c>
      <c r="Y7" s="107">
        <v>2114368.5240000002</v>
      </c>
      <c r="Z7" s="109">
        <f t="shared" ref="Z7:Z43" si="20">F7-Y7</f>
        <v>740053.75299999909</v>
      </c>
      <c r="AA7" s="110">
        <f>F7/Y7*100</f>
        <v>135.00117148925165</v>
      </c>
    </row>
    <row r="8" spans="1:35" s="74" customFormat="1" ht="39" x14ac:dyDescent="0.25">
      <c r="A8" s="72">
        <f>A7+1</f>
        <v>2</v>
      </c>
      <c r="B8" s="78" t="s">
        <v>35</v>
      </c>
      <c r="C8" s="73" t="s">
        <v>16</v>
      </c>
      <c r="D8" s="106">
        <v>1010</v>
      </c>
      <c r="E8" s="106">
        <f t="shared" ref="E8:E47" si="21">D8</f>
        <v>1010</v>
      </c>
      <c r="F8" s="107">
        <f t="shared" ref="F8:F77" si="22">SUM(G8:Q8)</f>
        <v>718.58899999999983</v>
      </c>
      <c r="G8" s="106">
        <v>2.6560000000000001</v>
      </c>
      <c r="H8" s="106">
        <v>179.74199999999999</v>
      </c>
      <c r="I8" s="106">
        <v>86.79</v>
      </c>
      <c r="J8" s="106">
        <v>30.728999999999999</v>
      </c>
      <c r="K8" s="106">
        <v>127.95</v>
      </c>
      <c r="L8" s="106">
        <v>15.706</v>
      </c>
      <c r="M8" s="106">
        <v>5.3999999999999999E-2</v>
      </c>
      <c r="N8" s="106">
        <v>182.98699999999999</v>
      </c>
      <c r="O8" s="106">
        <v>0</v>
      </c>
      <c r="P8" s="106">
        <v>4.3099999999999996</v>
      </c>
      <c r="Q8" s="106">
        <v>87.665000000000006</v>
      </c>
      <c r="R8" s="108">
        <v>713.7</v>
      </c>
      <c r="S8" s="109">
        <f t="shared" si="17"/>
        <v>4.8889999999997826</v>
      </c>
      <c r="T8" s="110">
        <f>F8/R8*100</f>
        <v>100.68502171780858</v>
      </c>
      <c r="U8" s="109">
        <f t="shared" ref="U8:U47" si="23">E8/12*11</f>
        <v>925.83333333333337</v>
      </c>
      <c r="V8" s="109">
        <f t="shared" si="18"/>
        <v>-207.24433333333354</v>
      </c>
      <c r="W8" s="110">
        <f t="shared" si="19"/>
        <v>77.615373537353719</v>
      </c>
      <c r="X8" s="110">
        <f t="shared" ref="X8:X80" si="24">F8/E8*100</f>
        <v>71.147425742574242</v>
      </c>
      <c r="Y8" s="107">
        <v>979.47700000000009</v>
      </c>
      <c r="Z8" s="109">
        <f t="shared" si="20"/>
        <v>-260.88800000000026</v>
      </c>
      <c r="AA8" s="110">
        <f>F8/Y8*100</f>
        <v>73.364560883001829</v>
      </c>
    </row>
    <row r="9" spans="1:35" s="74" customFormat="1" ht="39" x14ac:dyDescent="0.25">
      <c r="A9" s="72">
        <v>3</v>
      </c>
      <c r="B9" s="78" t="s">
        <v>99</v>
      </c>
      <c r="C9" s="73" t="s">
        <v>100</v>
      </c>
      <c r="D9" s="106">
        <f>SUM(D10:D13)</f>
        <v>484</v>
      </c>
      <c r="E9" s="106">
        <f>E10+E11+E12+E13</f>
        <v>619</v>
      </c>
      <c r="F9" s="107">
        <f t="shared" si="22"/>
        <v>610.76300000000003</v>
      </c>
      <c r="G9" s="106">
        <f t="shared" ref="G9:R9" si="25">SUM(G10:G13)</f>
        <v>1.3639999999999999</v>
      </c>
      <c r="H9" s="106">
        <f t="shared" si="25"/>
        <v>157.91800000000001</v>
      </c>
      <c r="I9" s="106">
        <f t="shared" si="25"/>
        <v>0.187</v>
      </c>
      <c r="J9" s="106">
        <f t="shared" si="25"/>
        <v>1.9410000000000001</v>
      </c>
      <c r="K9" s="106">
        <f t="shared" ref="K9:M9" si="26">SUM(K10:K13)</f>
        <v>93.403000000000006</v>
      </c>
      <c r="L9" s="106">
        <f t="shared" si="26"/>
        <v>0.217</v>
      </c>
      <c r="M9" s="106">
        <f t="shared" si="26"/>
        <v>5.1079999999999997</v>
      </c>
      <c r="N9" s="106">
        <f t="shared" ref="N9" si="27">SUM(N10:N13)</f>
        <v>181.05600000000001</v>
      </c>
      <c r="O9" s="106">
        <f t="shared" ref="O9" si="28">SUM(O10:O13)</f>
        <v>0.30199999999999999</v>
      </c>
      <c r="P9" s="106">
        <f t="shared" ref="P9" si="29">SUM(P10:P13)</f>
        <v>13.102</v>
      </c>
      <c r="Q9" s="106">
        <f t="shared" si="25"/>
        <v>156.16499999999999</v>
      </c>
      <c r="R9" s="106">
        <f t="shared" si="25"/>
        <v>503</v>
      </c>
      <c r="S9" s="109">
        <f t="shared" si="17"/>
        <v>107.76300000000003</v>
      </c>
      <c r="T9" s="110">
        <f>F9/R9*100</f>
        <v>121.42405566600398</v>
      </c>
      <c r="U9" s="109">
        <f t="shared" si="23"/>
        <v>567.41666666666674</v>
      </c>
      <c r="V9" s="109">
        <f t="shared" si="18"/>
        <v>43.346333333333291</v>
      </c>
      <c r="W9" s="110">
        <f t="shared" si="19"/>
        <v>107.63924217946834</v>
      </c>
      <c r="X9" s="110">
        <f t="shared" si="24"/>
        <v>98.669305331179331</v>
      </c>
      <c r="Y9" s="107">
        <f>SUM(Y10:Y13)</f>
        <v>470.89700000000005</v>
      </c>
      <c r="Z9" s="109">
        <f t="shared" si="20"/>
        <v>139.86599999999999</v>
      </c>
      <c r="AA9" s="110">
        <f>F9/Y9*100</f>
        <v>129.70203675113666</v>
      </c>
    </row>
    <row r="10" spans="1:35" s="77" customFormat="1" ht="58.5" x14ac:dyDescent="0.25">
      <c r="A10" s="75" t="s">
        <v>101</v>
      </c>
      <c r="B10" s="153" t="s">
        <v>132</v>
      </c>
      <c r="C10" s="157" t="s">
        <v>133</v>
      </c>
      <c r="D10" s="111">
        <v>23</v>
      </c>
      <c r="E10" s="111">
        <f t="shared" si="21"/>
        <v>23</v>
      </c>
      <c r="F10" s="112">
        <f t="shared" si="22"/>
        <v>17.177</v>
      </c>
      <c r="G10" s="111">
        <v>0</v>
      </c>
      <c r="H10" s="111">
        <v>4.5519999999999996</v>
      </c>
      <c r="I10" s="111">
        <v>0</v>
      </c>
      <c r="J10" s="111">
        <v>0</v>
      </c>
      <c r="K10" s="111">
        <v>4.2080000000000002</v>
      </c>
      <c r="L10" s="111">
        <v>0</v>
      </c>
      <c r="M10" s="111">
        <v>0</v>
      </c>
      <c r="N10" s="111">
        <v>4.2089999999999996</v>
      </c>
      <c r="O10" s="111">
        <v>0</v>
      </c>
      <c r="P10" s="111">
        <v>0</v>
      </c>
      <c r="Q10" s="111">
        <v>4.2080000000000002</v>
      </c>
      <c r="R10" s="113">
        <v>17</v>
      </c>
      <c r="S10" s="114">
        <f t="shared" ref="S10" si="30">F10-R10</f>
        <v>0.1769999999999996</v>
      </c>
      <c r="T10" s="115">
        <f t="shared" ref="T10:T11" si="31">F10/R10*100</f>
        <v>101.04117647058824</v>
      </c>
      <c r="U10" s="114">
        <f t="shared" si="23"/>
        <v>21.083333333333336</v>
      </c>
      <c r="V10" s="114">
        <f t="shared" ref="V10" si="32">F10-U10</f>
        <v>-3.9063333333333361</v>
      </c>
      <c r="W10" s="115">
        <f t="shared" si="19"/>
        <v>81.471936758893264</v>
      </c>
      <c r="X10" s="115">
        <f t="shared" si="24"/>
        <v>74.682608695652178</v>
      </c>
      <c r="Y10" s="112">
        <v>22.167000000000002</v>
      </c>
      <c r="Z10" s="114">
        <f t="shared" si="20"/>
        <v>-4.990000000000002</v>
      </c>
      <c r="AA10" s="115">
        <f t="shared" ref="AA10:AA11" si="33">F10/Y10*100</f>
        <v>77.489060314882479</v>
      </c>
    </row>
    <row r="11" spans="1:35" s="77" customFormat="1" ht="78" x14ac:dyDescent="0.25">
      <c r="A11" s="75" t="s">
        <v>102</v>
      </c>
      <c r="B11" s="153" t="s">
        <v>94</v>
      </c>
      <c r="C11" s="64" t="s">
        <v>95</v>
      </c>
      <c r="D11" s="111">
        <v>160</v>
      </c>
      <c r="E11" s="111">
        <v>295</v>
      </c>
      <c r="F11" s="112">
        <f t="shared" si="22"/>
        <v>396.84000000000003</v>
      </c>
      <c r="G11" s="111">
        <v>0</v>
      </c>
      <c r="H11" s="111">
        <v>69.736000000000004</v>
      </c>
      <c r="I11" s="111">
        <v>0</v>
      </c>
      <c r="J11" s="111">
        <v>0</v>
      </c>
      <c r="K11" s="111">
        <v>58.252000000000002</v>
      </c>
      <c r="L11" s="111">
        <v>0</v>
      </c>
      <c r="M11" s="111">
        <v>0</v>
      </c>
      <c r="N11" s="111">
        <v>158.58799999999999</v>
      </c>
      <c r="O11" s="111">
        <v>0</v>
      </c>
      <c r="P11" s="111">
        <v>0.05</v>
      </c>
      <c r="Q11" s="111">
        <v>110.214</v>
      </c>
      <c r="R11" s="113">
        <v>295</v>
      </c>
      <c r="S11" s="114">
        <f t="shared" si="17"/>
        <v>101.84000000000003</v>
      </c>
      <c r="T11" s="115">
        <f t="shared" si="31"/>
        <v>134.5220338983051</v>
      </c>
      <c r="U11" s="114">
        <f t="shared" si="23"/>
        <v>270.41666666666663</v>
      </c>
      <c r="V11" s="114">
        <f t="shared" si="18"/>
        <v>126.4233333333334</v>
      </c>
      <c r="W11" s="115">
        <f t="shared" si="19"/>
        <v>146.75130970724194</v>
      </c>
      <c r="X11" s="115">
        <f t="shared" si="24"/>
        <v>134.5220338983051</v>
      </c>
      <c r="Y11" s="112">
        <v>154.51300000000001</v>
      </c>
      <c r="Z11" s="114">
        <f t="shared" si="20"/>
        <v>242.32700000000003</v>
      </c>
      <c r="AA11" s="115">
        <f t="shared" si="33"/>
        <v>256.83275840867759</v>
      </c>
    </row>
    <row r="12" spans="1:35" s="77" customFormat="1" ht="39" x14ac:dyDescent="0.25">
      <c r="A12" s="75" t="s">
        <v>103</v>
      </c>
      <c r="B12" s="153" t="s">
        <v>128</v>
      </c>
      <c r="C12" s="64" t="s">
        <v>98</v>
      </c>
      <c r="D12" s="111">
        <v>86</v>
      </c>
      <c r="E12" s="111">
        <f t="shared" si="21"/>
        <v>86</v>
      </c>
      <c r="F12" s="112">
        <f t="shared" si="22"/>
        <v>91.066000000000003</v>
      </c>
      <c r="G12" s="111">
        <v>0.96</v>
      </c>
      <c r="H12" s="111">
        <v>19.995000000000001</v>
      </c>
      <c r="I12" s="111">
        <v>0.187</v>
      </c>
      <c r="J12" s="111">
        <v>1.9410000000000001</v>
      </c>
      <c r="K12" s="111">
        <v>20.943000000000001</v>
      </c>
      <c r="L12" s="111">
        <v>0.217</v>
      </c>
      <c r="M12" s="111">
        <v>5.1079999999999997</v>
      </c>
      <c r="N12" s="111">
        <v>17.46</v>
      </c>
      <c r="O12" s="111">
        <v>0.30199999999999999</v>
      </c>
      <c r="P12" s="111">
        <v>2.21</v>
      </c>
      <c r="Q12" s="111">
        <v>21.742999999999999</v>
      </c>
      <c r="R12" s="113">
        <v>86</v>
      </c>
      <c r="S12" s="114">
        <f t="shared" si="17"/>
        <v>5.0660000000000025</v>
      </c>
      <c r="T12" s="115">
        <f>F12/R12*100</f>
        <v>105.8906976744186</v>
      </c>
      <c r="U12" s="114">
        <f t="shared" si="23"/>
        <v>78.833333333333343</v>
      </c>
      <c r="V12" s="114">
        <f t="shared" si="18"/>
        <v>12.23266666666666</v>
      </c>
      <c r="W12" s="115">
        <f t="shared" si="19"/>
        <v>115.51712473572937</v>
      </c>
      <c r="X12" s="115">
        <f t="shared" si="24"/>
        <v>105.8906976744186</v>
      </c>
      <c r="Y12" s="112">
        <v>81.351000000000013</v>
      </c>
      <c r="Z12" s="114">
        <f t="shared" si="20"/>
        <v>9.7149999999999892</v>
      </c>
      <c r="AA12" s="115">
        <f>F12/Y12*100</f>
        <v>111.9420781551548</v>
      </c>
    </row>
    <row r="13" spans="1:35" s="77" customFormat="1" ht="39" x14ac:dyDescent="0.25">
      <c r="A13" s="75" t="s">
        <v>134</v>
      </c>
      <c r="B13" s="153" t="s">
        <v>127</v>
      </c>
      <c r="C13" s="64" t="s">
        <v>126</v>
      </c>
      <c r="D13" s="111">
        <v>215</v>
      </c>
      <c r="E13" s="111">
        <f t="shared" si="21"/>
        <v>215</v>
      </c>
      <c r="F13" s="112">
        <f t="shared" si="22"/>
        <v>105.68</v>
      </c>
      <c r="G13" s="111">
        <v>0.40400000000000003</v>
      </c>
      <c r="H13" s="111">
        <v>63.634999999999998</v>
      </c>
      <c r="I13" s="111">
        <v>0</v>
      </c>
      <c r="J13" s="111">
        <v>0</v>
      </c>
      <c r="K13" s="111">
        <v>10</v>
      </c>
      <c r="L13" s="111">
        <v>0</v>
      </c>
      <c r="M13" s="111">
        <v>0</v>
      </c>
      <c r="N13" s="111">
        <v>0.79900000000000004</v>
      </c>
      <c r="O13" s="111">
        <v>0</v>
      </c>
      <c r="P13" s="111">
        <v>10.842000000000001</v>
      </c>
      <c r="Q13" s="111">
        <v>20</v>
      </c>
      <c r="R13" s="113">
        <v>105</v>
      </c>
      <c r="S13" s="114">
        <f t="shared" si="17"/>
        <v>0.68000000000000682</v>
      </c>
      <c r="T13" s="115">
        <f>F13/R13*100</f>
        <v>100.64761904761906</v>
      </c>
      <c r="U13" s="114">
        <f t="shared" si="23"/>
        <v>197.08333333333334</v>
      </c>
      <c r="V13" s="114">
        <f t="shared" si="18"/>
        <v>-91.403333333333336</v>
      </c>
      <c r="W13" s="115">
        <f t="shared" si="19"/>
        <v>53.621987315010564</v>
      </c>
      <c r="X13" s="115">
        <f t="shared" si="24"/>
        <v>49.153488372093022</v>
      </c>
      <c r="Y13" s="112">
        <v>212.86600000000001</v>
      </c>
      <c r="Z13" s="114">
        <f t="shared" si="20"/>
        <v>-107.18600000000001</v>
      </c>
      <c r="AA13" s="115">
        <f>F13/Y13*100</f>
        <v>49.646256330273502</v>
      </c>
    </row>
    <row r="14" spans="1:35" s="74" customFormat="1" ht="33" customHeight="1" x14ac:dyDescent="0.25">
      <c r="A14" s="72">
        <v>4</v>
      </c>
      <c r="B14" s="98" t="s">
        <v>85</v>
      </c>
      <c r="C14" s="93" t="s">
        <v>84</v>
      </c>
      <c r="D14" s="106">
        <f>SUM(D15:D17)</f>
        <v>283000</v>
      </c>
      <c r="E14" s="106">
        <f>SUM(E15:E17)</f>
        <v>193700</v>
      </c>
      <c r="F14" s="107">
        <f t="shared" si="22"/>
        <v>240320.34299999996</v>
      </c>
      <c r="G14" s="106">
        <f t="shared" ref="G14" si="34">SUM(G15:G17)</f>
        <v>13827.143</v>
      </c>
      <c r="H14" s="106">
        <f t="shared" ref="H14:L14" si="35">SUM(H15:H17)</f>
        <v>7447.0510000000004</v>
      </c>
      <c r="I14" s="106">
        <f t="shared" si="35"/>
        <v>25460.977000000003</v>
      </c>
      <c r="J14" s="106">
        <f t="shared" si="35"/>
        <v>6591.6589999999997</v>
      </c>
      <c r="K14" s="106">
        <f t="shared" si="35"/>
        <v>16293.985000000001</v>
      </c>
      <c r="L14" s="106">
        <f t="shared" si="35"/>
        <v>22376.260999999999</v>
      </c>
      <c r="M14" s="106">
        <f t="shared" ref="M14:R14" si="36">SUM(M15:M17)</f>
        <v>21311.028999999999</v>
      </c>
      <c r="N14" s="106">
        <f t="shared" si="36"/>
        <v>26225.684000000001</v>
      </c>
      <c r="O14" s="106">
        <f t="shared" si="36"/>
        <v>29005.822</v>
      </c>
      <c r="P14" s="106">
        <f t="shared" si="36"/>
        <v>41057.231999999996</v>
      </c>
      <c r="Q14" s="106">
        <f t="shared" si="36"/>
        <v>30723.5</v>
      </c>
      <c r="R14" s="108">
        <f t="shared" si="36"/>
        <v>171246.70600000001</v>
      </c>
      <c r="S14" s="109">
        <f t="shared" si="17"/>
        <v>69073.636999999959</v>
      </c>
      <c r="T14" s="110">
        <f>F14/R14*100</f>
        <v>140.33574637050242</v>
      </c>
      <c r="U14" s="109">
        <f t="shared" si="23"/>
        <v>177558.33333333331</v>
      </c>
      <c r="V14" s="109">
        <f t="shared" si="18"/>
        <v>62762.00966666665</v>
      </c>
      <c r="W14" s="110">
        <f t="shared" si="19"/>
        <v>135.34726221429577</v>
      </c>
      <c r="X14" s="110">
        <f t="shared" si="24"/>
        <v>124.06832369643777</v>
      </c>
      <c r="Y14" s="107">
        <f t="shared" ref="Y14" si="37">SUM(Y15:Y17)</f>
        <v>243285.67200000002</v>
      </c>
      <c r="Z14" s="109">
        <f t="shared" si="20"/>
        <v>-2965.3290000000561</v>
      </c>
      <c r="AA14" s="110">
        <f>F14/Y14*100</f>
        <v>98.781132906174577</v>
      </c>
    </row>
    <row r="15" spans="1:35" s="77" customFormat="1" ht="39" x14ac:dyDescent="0.25">
      <c r="A15" s="75" t="s">
        <v>116</v>
      </c>
      <c r="B15" s="153" t="s">
        <v>88</v>
      </c>
      <c r="C15" s="64" t="s">
        <v>82</v>
      </c>
      <c r="D15" s="111">
        <v>32000</v>
      </c>
      <c r="E15" s="111">
        <v>4200</v>
      </c>
      <c r="F15" s="112">
        <f t="shared" si="22"/>
        <v>5094.3419999999996</v>
      </c>
      <c r="G15" s="111">
        <v>0</v>
      </c>
      <c r="H15" s="111">
        <v>0</v>
      </c>
      <c r="I15" s="111">
        <v>4216.6000000000004</v>
      </c>
      <c r="J15" s="111">
        <v>8.0489999999999995</v>
      </c>
      <c r="K15" s="111">
        <v>2.7320000000000002</v>
      </c>
      <c r="L15" s="111">
        <v>3.6190000000000002</v>
      </c>
      <c r="M15" s="111">
        <v>0</v>
      </c>
      <c r="N15" s="111">
        <v>0</v>
      </c>
      <c r="O15" s="111">
        <v>12.317</v>
      </c>
      <c r="P15" s="111">
        <v>281.012</v>
      </c>
      <c r="Q15" s="111">
        <v>570.01300000000003</v>
      </c>
      <c r="R15" s="113">
        <v>4200</v>
      </c>
      <c r="S15" s="114">
        <f t="shared" si="17"/>
        <v>894.34199999999964</v>
      </c>
      <c r="T15" s="115">
        <f t="shared" ref="T15:T28" si="38">F15/R15*100</f>
        <v>121.29385714285715</v>
      </c>
      <c r="U15" s="114">
        <f t="shared" si="23"/>
        <v>3850</v>
      </c>
      <c r="V15" s="114">
        <f t="shared" si="18"/>
        <v>1244.3419999999996</v>
      </c>
      <c r="W15" s="115">
        <f t="shared" si="19"/>
        <v>132.32057142857141</v>
      </c>
      <c r="X15" s="115">
        <f t="shared" si="24"/>
        <v>121.29385714285715</v>
      </c>
      <c r="Y15" s="112">
        <v>28431.796999999999</v>
      </c>
      <c r="Z15" s="114">
        <f t="shared" si="20"/>
        <v>-23337.454999999998</v>
      </c>
      <c r="AA15" s="115">
        <f t="shared" ref="AA15:AA26" si="39">F15/Y15*100</f>
        <v>17.917762989092807</v>
      </c>
      <c r="AB15" s="76">
        <f>F15+F16</f>
        <v>34088.099000000002</v>
      </c>
    </row>
    <row r="16" spans="1:35" s="77" customFormat="1" ht="39" x14ac:dyDescent="0.25">
      <c r="A16" s="75" t="s">
        <v>117</v>
      </c>
      <c r="B16" s="153" t="s">
        <v>89</v>
      </c>
      <c r="C16" s="64" t="s">
        <v>83</v>
      </c>
      <c r="D16" s="111">
        <v>106000</v>
      </c>
      <c r="E16" s="111">
        <v>14500</v>
      </c>
      <c r="F16" s="112">
        <f t="shared" si="22"/>
        <v>28993.757000000001</v>
      </c>
      <c r="G16" s="111">
        <v>0</v>
      </c>
      <c r="H16" s="111">
        <v>0</v>
      </c>
      <c r="I16" s="111">
        <v>14207.164000000001</v>
      </c>
      <c r="J16" s="111">
        <v>30.79</v>
      </c>
      <c r="K16" s="111">
        <v>45.231999999999999</v>
      </c>
      <c r="L16" s="111">
        <v>46.465000000000003</v>
      </c>
      <c r="M16" s="111">
        <v>0</v>
      </c>
      <c r="N16" s="111">
        <v>0</v>
      </c>
      <c r="O16" s="111">
        <v>387.39299999999997</v>
      </c>
      <c r="P16" s="111">
        <v>6809.6580000000004</v>
      </c>
      <c r="Q16" s="111">
        <v>7467.0550000000003</v>
      </c>
      <c r="R16" s="113">
        <v>14500</v>
      </c>
      <c r="S16" s="114">
        <f t="shared" si="17"/>
        <v>14493.757000000001</v>
      </c>
      <c r="T16" s="115">
        <f t="shared" si="38"/>
        <v>199.95694482758623</v>
      </c>
      <c r="U16" s="114">
        <f t="shared" si="23"/>
        <v>13291.666666666666</v>
      </c>
      <c r="V16" s="114">
        <f t="shared" si="18"/>
        <v>15702.090333333335</v>
      </c>
      <c r="W16" s="115">
        <f t="shared" si="19"/>
        <v>218.13484890282132</v>
      </c>
      <c r="X16" s="115">
        <f t="shared" si="24"/>
        <v>199.95694482758623</v>
      </c>
      <c r="Y16" s="112">
        <v>93947.384000000005</v>
      </c>
      <c r="Z16" s="114">
        <f t="shared" si="20"/>
        <v>-64953.627000000008</v>
      </c>
      <c r="AA16" s="115">
        <f t="shared" si="39"/>
        <v>30.861697011169571</v>
      </c>
    </row>
    <row r="17" spans="1:27" s="77" customFormat="1" ht="39" x14ac:dyDescent="0.25">
      <c r="A17" s="75" t="s">
        <v>118</v>
      </c>
      <c r="B17" s="153" t="s">
        <v>90</v>
      </c>
      <c r="C17" s="64" t="s">
        <v>52</v>
      </c>
      <c r="D17" s="111">
        <v>145000</v>
      </c>
      <c r="E17" s="111">
        <f>SUM(E18:E19)</f>
        <v>175000</v>
      </c>
      <c r="F17" s="112">
        <f t="shared" si="22"/>
        <v>206232.24400000001</v>
      </c>
      <c r="G17" s="111">
        <v>13827.143</v>
      </c>
      <c r="H17" s="111">
        <v>7447.0510000000004</v>
      </c>
      <c r="I17" s="111">
        <v>7037.2129999999997</v>
      </c>
      <c r="J17" s="111">
        <v>6552.82</v>
      </c>
      <c r="K17" s="111">
        <v>16246.021000000001</v>
      </c>
      <c r="L17" s="111">
        <v>22326.177</v>
      </c>
      <c r="M17" s="111">
        <v>21311.028999999999</v>
      </c>
      <c r="N17" s="113">
        <f>SUM(N18:N19)</f>
        <v>26225.684000000001</v>
      </c>
      <c r="O17" s="113">
        <f>SUM(O18:O19)</f>
        <v>28606.112000000001</v>
      </c>
      <c r="P17" s="113">
        <f>SUM(P18:P19)</f>
        <v>33966.561999999998</v>
      </c>
      <c r="Q17" s="113">
        <f>SUM(Q18:Q19)</f>
        <v>22686.432000000001</v>
      </c>
      <c r="R17" s="113">
        <f>SUM(R18:R19)</f>
        <v>152546.70600000001</v>
      </c>
      <c r="S17" s="114">
        <f t="shared" si="17"/>
        <v>53685.538</v>
      </c>
      <c r="T17" s="115">
        <f t="shared" si="38"/>
        <v>135.19285300070655</v>
      </c>
      <c r="U17" s="114">
        <f t="shared" si="23"/>
        <v>160416.66666666669</v>
      </c>
      <c r="V17" s="114">
        <f t="shared" si="18"/>
        <v>45815.57733333332</v>
      </c>
      <c r="W17" s="115">
        <f t="shared" si="19"/>
        <v>128.56035989610388</v>
      </c>
      <c r="X17" s="115">
        <f t="shared" si="24"/>
        <v>117.84699657142856</v>
      </c>
      <c r="Y17" s="112">
        <v>120906.49100000001</v>
      </c>
      <c r="Z17" s="114">
        <f t="shared" si="20"/>
        <v>85325.752999999997</v>
      </c>
      <c r="AA17" s="115">
        <f t="shared" si="39"/>
        <v>170.5716891576979</v>
      </c>
    </row>
    <row r="18" spans="1:27" s="77" customFormat="1" ht="117" x14ac:dyDescent="0.25">
      <c r="A18" s="75" t="s">
        <v>168</v>
      </c>
      <c r="B18" s="153" t="s">
        <v>166</v>
      </c>
      <c r="C18" s="64" t="s">
        <v>164</v>
      </c>
      <c r="D18" s="111">
        <v>0</v>
      </c>
      <c r="E18" s="111">
        <v>30000</v>
      </c>
      <c r="F18" s="112">
        <f t="shared" si="22"/>
        <v>82350.189000000013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4774.2579999999998</v>
      </c>
      <c r="M18" s="111">
        <v>8364.5580000000009</v>
      </c>
      <c r="N18" s="111">
        <v>13008.678</v>
      </c>
      <c r="O18" s="111">
        <v>17925.605</v>
      </c>
      <c r="P18" s="111">
        <v>24870.267</v>
      </c>
      <c r="Q18" s="111">
        <v>13406.823</v>
      </c>
      <c r="R18" s="113">
        <v>30000</v>
      </c>
      <c r="S18" s="114">
        <f t="shared" ref="S18:S19" si="40">F18-R18</f>
        <v>52350.189000000013</v>
      </c>
      <c r="T18" s="115">
        <f t="shared" ref="T18:T19" si="41">F18/R18*100</f>
        <v>274.50063000000006</v>
      </c>
      <c r="U18" s="114">
        <f t="shared" si="23"/>
        <v>27500</v>
      </c>
      <c r="V18" s="114">
        <f t="shared" ref="V18:V19" si="42">F18-U18</f>
        <v>54850.189000000013</v>
      </c>
      <c r="W18" s="115">
        <f t="shared" ref="W18:W19" si="43">F18/U18*100</f>
        <v>299.45523272727274</v>
      </c>
      <c r="X18" s="115">
        <f t="shared" ref="X18:X19" si="44">F18/E18*100</f>
        <v>274.50063000000006</v>
      </c>
      <c r="Y18" s="112">
        <v>0</v>
      </c>
      <c r="Z18" s="114">
        <f t="shared" si="20"/>
        <v>82350.189000000013</v>
      </c>
      <c r="AA18" s="115"/>
    </row>
    <row r="19" spans="1:27" s="77" customFormat="1" ht="78" x14ac:dyDescent="0.25">
      <c r="A19" s="75" t="s">
        <v>169</v>
      </c>
      <c r="B19" s="153" t="s">
        <v>167</v>
      </c>
      <c r="C19" s="64" t="s">
        <v>165</v>
      </c>
      <c r="D19" s="111">
        <v>0</v>
      </c>
      <c r="E19" s="111">
        <v>145000</v>
      </c>
      <c r="F19" s="112">
        <f t="shared" si="22"/>
        <v>123882.05499999999</v>
      </c>
      <c r="G19" s="111">
        <v>13827.143</v>
      </c>
      <c r="H19" s="111">
        <v>7447.0510000000004</v>
      </c>
      <c r="I19" s="111">
        <v>7037.2129999999997</v>
      </c>
      <c r="J19" s="111">
        <v>6552.82</v>
      </c>
      <c r="K19" s="111">
        <v>16246.021000000001</v>
      </c>
      <c r="L19" s="111">
        <v>17551.919000000002</v>
      </c>
      <c r="M19" s="111">
        <v>12946.471</v>
      </c>
      <c r="N19" s="111">
        <v>13217.005999999999</v>
      </c>
      <c r="O19" s="111">
        <v>10680.507</v>
      </c>
      <c r="P19" s="111">
        <v>9096.2950000000001</v>
      </c>
      <c r="Q19" s="111">
        <v>9279.6090000000004</v>
      </c>
      <c r="R19" s="113">
        <v>122546.70600000001</v>
      </c>
      <c r="S19" s="114">
        <f t="shared" si="40"/>
        <v>1335.3489999999874</v>
      </c>
      <c r="T19" s="115">
        <f t="shared" si="41"/>
        <v>101.08966535583583</v>
      </c>
      <c r="U19" s="114">
        <f t="shared" si="23"/>
        <v>132916.66666666669</v>
      </c>
      <c r="V19" s="114">
        <f t="shared" si="42"/>
        <v>-9034.6116666666931</v>
      </c>
      <c r="W19" s="115">
        <f t="shared" si="43"/>
        <v>93.202799999999982</v>
      </c>
      <c r="X19" s="115">
        <f t="shared" si="44"/>
        <v>85.435900000000004</v>
      </c>
      <c r="Y19" s="112">
        <v>0</v>
      </c>
      <c r="Z19" s="114">
        <f t="shared" si="20"/>
        <v>123882.05499999999</v>
      </c>
      <c r="AA19" s="115"/>
    </row>
    <row r="20" spans="1:27" s="99" customFormat="1" ht="23.25" x14ac:dyDescent="0.25">
      <c r="A20" s="72">
        <v>5</v>
      </c>
      <c r="B20" s="78" t="s">
        <v>141</v>
      </c>
      <c r="C20" s="73" t="s">
        <v>142</v>
      </c>
      <c r="D20" s="106">
        <v>0</v>
      </c>
      <c r="E20" s="106">
        <f t="shared" si="21"/>
        <v>0</v>
      </c>
      <c r="F20" s="107">
        <f t="shared" si="22"/>
        <v>8.34</v>
      </c>
      <c r="G20" s="106">
        <v>0</v>
      </c>
      <c r="H20" s="106">
        <v>4.5270000000000001</v>
      </c>
      <c r="I20" s="106">
        <v>2.2519999999999998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1.5609999999999999</v>
      </c>
      <c r="Q20" s="106">
        <v>0</v>
      </c>
      <c r="R20" s="108">
        <v>0</v>
      </c>
      <c r="S20" s="109">
        <f t="shared" si="17"/>
        <v>8.34</v>
      </c>
      <c r="T20" s="110"/>
      <c r="U20" s="109">
        <f t="shared" si="23"/>
        <v>0</v>
      </c>
      <c r="V20" s="109">
        <f t="shared" si="18"/>
        <v>8.34</v>
      </c>
      <c r="W20" s="110"/>
      <c r="X20" s="110"/>
      <c r="Y20" s="107">
        <v>0</v>
      </c>
      <c r="Z20" s="109">
        <f t="shared" si="20"/>
        <v>8.34</v>
      </c>
      <c r="AA20" s="110"/>
    </row>
    <row r="21" spans="1:27" s="99" customFormat="1" ht="39" x14ac:dyDescent="0.25">
      <c r="A21" s="72">
        <v>6</v>
      </c>
      <c r="B21" s="78" t="s">
        <v>138</v>
      </c>
      <c r="C21" s="73" t="s">
        <v>37</v>
      </c>
      <c r="D21" s="106">
        <f>D22+D23+D24+D26+D25</f>
        <v>1148486.2349999999</v>
      </c>
      <c r="E21" s="106">
        <f t="shared" si="21"/>
        <v>1148486.2349999999</v>
      </c>
      <c r="F21" s="107">
        <f>SUM(G21:Q21)</f>
        <v>990460.11899999995</v>
      </c>
      <c r="G21" s="106">
        <f t="shared" ref="G21:R21" si="45">G22+G23+G24+G26+G25</f>
        <v>103730.772</v>
      </c>
      <c r="H21" s="106">
        <f t="shared" ref="H21:K21" si="46">H22+H23+H24+H26+H25</f>
        <v>124787.39600000001</v>
      </c>
      <c r="I21" s="106">
        <f t="shared" si="46"/>
        <v>38829.206000000006</v>
      </c>
      <c r="J21" s="106">
        <f t="shared" si="46"/>
        <v>98595.522000000012</v>
      </c>
      <c r="K21" s="106">
        <f t="shared" si="46"/>
        <v>100774.00299999998</v>
      </c>
      <c r="L21" s="106">
        <f t="shared" ref="L21:Q21" si="47">L22+L23+L24+L26+L25</f>
        <v>55356.574000000001</v>
      </c>
      <c r="M21" s="106">
        <f t="shared" ref="M21:P21" si="48">M22+M23+M24+M26+M25</f>
        <v>112530.819</v>
      </c>
      <c r="N21" s="106">
        <f t="shared" si="48"/>
        <v>83511.28</v>
      </c>
      <c r="O21" s="106">
        <f t="shared" si="48"/>
        <v>63891.531000000003</v>
      </c>
      <c r="P21" s="106">
        <f t="shared" si="48"/>
        <v>119154.81499999999</v>
      </c>
      <c r="Q21" s="106">
        <f t="shared" si="47"/>
        <v>89298.200999999986</v>
      </c>
      <c r="R21" s="108">
        <f t="shared" si="45"/>
        <v>949373.89299999992</v>
      </c>
      <c r="S21" s="109">
        <f t="shared" si="17"/>
        <v>41086.226000000024</v>
      </c>
      <c r="T21" s="110">
        <f t="shared" si="38"/>
        <v>104.32771812064144</v>
      </c>
      <c r="U21" s="109">
        <f t="shared" si="23"/>
        <v>1052779.0487499998</v>
      </c>
      <c r="V21" s="109">
        <f t="shared" si="18"/>
        <v>-62318.929749999894</v>
      </c>
      <c r="W21" s="110">
        <f t="shared" si="19"/>
        <v>94.080530969533143</v>
      </c>
      <c r="X21" s="110">
        <f t="shared" si="24"/>
        <v>86.240486722072035</v>
      </c>
      <c r="Y21" s="107">
        <f t="shared" ref="Y21" si="49">Y22+Y23+Y24+Y26+Y25</f>
        <v>918671.22900000017</v>
      </c>
      <c r="Z21" s="109">
        <f t="shared" si="20"/>
        <v>71788.889999999781</v>
      </c>
      <c r="AA21" s="110">
        <f t="shared" si="39"/>
        <v>107.81442672131401</v>
      </c>
    </row>
    <row r="22" spans="1:27" s="101" customFormat="1" ht="23.25" x14ac:dyDescent="0.25">
      <c r="A22" s="100" t="s">
        <v>122</v>
      </c>
      <c r="B22" s="154" t="s">
        <v>53</v>
      </c>
      <c r="C22" s="174" t="s">
        <v>43</v>
      </c>
      <c r="D22" s="111">
        <v>116436.235</v>
      </c>
      <c r="E22" s="111">
        <f t="shared" si="21"/>
        <v>116436.235</v>
      </c>
      <c r="F22" s="112">
        <f t="shared" si="22"/>
        <v>107582.618</v>
      </c>
      <c r="G22" s="111">
        <v>13619.357</v>
      </c>
      <c r="H22" s="111">
        <v>3898.9369999999999</v>
      </c>
      <c r="I22" s="111">
        <v>2387.5859999999998</v>
      </c>
      <c r="J22" s="111">
        <v>14990.857</v>
      </c>
      <c r="K22" s="111">
        <v>6389.7920000000004</v>
      </c>
      <c r="L22" s="111">
        <v>4611.902</v>
      </c>
      <c r="M22" s="111">
        <v>20510.659</v>
      </c>
      <c r="N22" s="111">
        <v>7736.7430000000004</v>
      </c>
      <c r="O22" s="111">
        <v>5879.6890000000003</v>
      </c>
      <c r="P22" s="111">
        <v>21585.875</v>
      </c>
      <c r="Q22" s="111">
        <v>5971.2209999999995</v>
      </c>
      <c r="R22" s="113">
        <v>101825.235</v>
      </c>
      <c r="S22" s="114">
        <f t="shared" si="17"/>
        <v>5757.3830000000016</v>
      </c>
      <c r="T22" s="115">
        <f t="shared" si="38"/>
        <v>105.65418091104823</v>
      </c>
      <c r="U22" s="138">
        <f t="shared" si="23"/>
        <v>106733.21541666666</v>
      </c>
      <c r="V22" s="114">
        <f t="shared" si="18"/>
        <v>849.4025833333435</v>
      </c>
      <c r="W22" s="115">
        <f t="shared" si="19"/>
        <v>100.79581841511795</v>
      </c>
      <c r="X22" s="115">
        <f t="shared" si="24"/>
        <v>92.396166880524774</v>
      </c>
      <c r="Y22" s="112">
        <v>94455.620999999999</v>
      </c>
      <c r="Z22" s="114">
        <f t="shared" si="20"/>
        <v>13126.997000000003</v>
      </c>
      <c r="AA22" s="115">
        <f t="shared" si="39"/>
        <v>113.89752866057596</v>
      </c>
    </row>
    <row r="23" spans="1:27" s="101" customFormat="1" ht="23.25" x14ac:dyDescent="0.25">
      <c r="A23" s="75" t="s">
        <v>123</v>
      </c>
      <c r="B23" s="154" t="s">
        <v>7</v>
      </c>
      <c r="C23" s="174"/>
      <c r="D23" s="111">
        <v>271200</v>
      </c>
      <c r="E23" s="111">
        <f t="shared" si="21"/>
        <v>271200</v>
      </c>
      <c r="F23" s="112">
        <f t="shared" si="22"/>
        <v>224322.37699999998</v>
      </c>
      <c r="G23" s="111">
        <v>16688.975999999999</v>
      </c>
      <c r="H23" s="111">
        <v>18871.810000000001</v>
      </c>
      <c r="I23" s="111">
        <v>17285.558000000001</v>
      </c>
      <c r="J23" s="111">
        <v>17840.13</v>
      </c>
      <c r="K23" s="111">
        <v>22009.425999999999</v>
      </c>
      <c r="L23" s="111">
        <v>20843.353999999999</v>
      </c>
      <c r="M23" s="111">
        <v>24094.768</v>
      </c>
      <c r="N23" s="111">
        <v>22339.111000000001</v>
      </c>
      <c r="O23" s="111">
        <v>22364.482</v>
      </c>
      <c r="P23" s="111">
        <v>19932.348999999998</v>
      </c>
      <c r="Q23" s="111">
        <v>22052.413</v>
      </c>
      <c r="R23" s="113">
        <v>221930.92800000001</v>
      </c>
      <c r="S23" s="114">
        <f t="shared" si="17"/>
        <v>2391.4489999999641</v>
      </c>
      <c r="T23" s="115">
        <f t="shared" si="38"/>
        <v>101.07756454747036</v>
      </c>
      <c r="U23" s="109">
        <f t="shared" si="23"/>
        <v>248600</v>
      </c>
      <c r="V23" s="114">
        <f t="shared" si="18"/>
        <v>-24277.623000000021</v>
      </c>
      <c r="W23" s="115">
        <f t="shared" si="19"/>
        <v>90.234262670957349</v>
      </c>
      <c r="X23" s="115">
        <f t="shared" si="24"/>
        <v>82.714740781710901</v>
      </c>
      <c r="Y23" s="112">
        <v>212594.55700000003</v>
      </c>
      <c r="Z23" s="114">
        <f t="shared" si="20"/>
        <v>11727.819999999949</v>
      </c>
      <c r="AA23" s="115">
        <f t="shared" si="39"/>
        <v>105.51651940929041</v>
      </c>
    </row>
    <row r="24" spans="1:27" s="101" customFormat="1" ht="23.25" x14ac:dyDescent="0.25">
      <c r="A24" s="75" t="s">
        <v>124</v>
      </c>
      <c r="B24" s="154" t="s">
        <v>54</v>
      </c>
      <c r="C24" s="174"/>
      <c r="D24" s="111">
        <v>1200</v>
      </c>
      <c r="E24" s="111">
        <f t="shared" si="21"/>
        <v>1200</v>
      </c>
      <c r="F24" s="112">
        <f t="shared" si="22"/>
        <v>1296.8879999999999</v>
      </c>
      <c r="G24" s="111">
        <v>247.57300000000001</v>
      </c>
      <c r="H24" s="111">
        <v>103.74299999999999</v>
      </c>
      <c r="I24" s="111">
        <v>29.167000000000002</v>
      </c>
      <c r="J24" s="111">
        <v>161.82400000000001</v>
      </c>
      <c r="K24" s="111">
        <v>44.17</v>
      </c>
      <c r="L24" s="111">
        <v>37.5</v>
      </c>
      <c r="M24" s="111">
        <v>206.25</v>
      </c>
      <c r="N24" s="111">
        <v>60.417000000000002</v>
      </c>
      <c r="O24" s="111">
        <v>93.75</v>
      </c>
      <c r="P24" s="111">
        <v>231.17699999999999</v>
      </c>
      <c r="Q24" s="111">
        <v>81.316999999999993</v>
      </c>
      <c r="R24" s="113">
        <v>1046.5999999999999</v>
      </c>
      <c r="S24" s="114">
        <f t="shared" si="17"/>
        <v>250.28800000000001</v>
      </c>
      <c r="T24" s="115">
        <f t="shared" si="38"/>
        <v>123.91438945155741</v>
      </c>
      <c r="U24" s="109">
        <f t="shared" si="23"/>
        <v>1100</v>
      </c>
      <c r="V24" s="114">
        <f t="shared" si="18"/>
        <v>196.88799999999992</v>
      </c>
      <c r="W24" s="115">
        <f t="shared" si="19"/>
        <v>117.89890909090907</v>
      </c>
      <c r="X24" s="115">
        <f t="shared" si="24"/>
        <v>108.074</v>
      </c>
      <c r="Y24" s="112">
        <v>1512.98</v>
      </c>
      <c r="Z24" s="114">
        <f t="shared" si="20"/>
        <v>-216.0920000000001</v>
      </c>
      <c r="AA24" s="115">
        <f t="shared" si="39"/>
        <v>85.717458261179914</v>
      </c>
    </row>
    <row r="25" spans="1:27" s="103" customFormat="1" ht="23.25" x14ac:dyDescent="0.25">
      <c r="A25" s="75" t="s">
        <v>125</v>
      </c>
      <c r="B25" s="154" t="s">
        <v>39</v>
      </c>
      <c r="C25" s="102" t="s">
        <v>38</v>
      </c>
      <c r="D25" s="111">
        <v>2050</v>
      </c>
      <c r="E25" s="111">
        <f t="shared" si="21"/>
        <v>2050</v>
      </c>
      <c r="F25" s="112">
        <f t="shared" si="22"/>
        <v>2039.4970000000001</v>
      </c>
      <c r="G25" s="111">
        <v>94</v>
      </c>
      <c r="H25" s="111">
        <v>159.066</v>
      </c>
      <c r="I25" s="111">
        <v>113.41</v>
      </c>
      <c r="J25" s="111">
        <v>255.81100000000001</v>
      </c>
      <c r="K25" s="111">
        <v>385.988</v>
      </c>
      <c r="L25" s="111">
        <v>133.97999999999999</v>
      </c>
      <c r="M25" s="111">
        <v>177.36099999999999</v>
      </c>
      <c r="N25" s="111">
        <v>224.41</v>
      </c>
      <c r="O25" s="111">
        <v>76.155000000000001</v>
      </c>
      <c r="P25" s="111">
        <v>194.518</v>
      </c>
      <c r="Q25" s="111">
        <v>224.798</v>
      </c>
      <c r="R25" s="113">
        <v>2014.5</v>
      </c>
      <c r="S25" s="114">
        <f t="shared" si="17"/>
        <v>24.997000000000071</v>
      </c>
      <c r="T25" s="115">
        <f t="shared" si="38"/>
        <v>101.24085380987839</v>
      </c>
      <c r="U25" s="109">
        <f t="shared" si="23"/>
        <v>1879.1666666666667</v>
      </c>
      <c r="V25" s="114">
        <f t="shared" si="18"/>
        <v>160.33033333333333</v>
      </c>
      <c r="W25" s="115">
        <f t="shared" si="19"/>
        <v>108.53199113082039</v>
      </c>
      <c r="X25" s="115">
        <f t="shared" si="24"/>
        <v>99.487658536585371</v>
      </c>
      <c r="Y25" s="112">
        <v>1816.9340000000002</v>
      </c>
      <c r="Z25" s="111">
        <f t="shared" si="20"/>
        <v>222.56299999999987</v>
      </c>
      <c r="AA25" s="115">
        <f t="shared" si="39"/>
        <v>112.24937174382778</v>
      </c>
    </row>
    <row r="26" spans="1:27" s="101" customFormat="1" ht="23.25" x14ac:dyDescent="0.25">
      <c r="A26" s="75" t="s">
        <v>151</v>
      </c>
      <c r="B26" s="154" t="s">
        <v>32</v>
      </c>
      <c r="C26" s="160" t="s">
        <v>33</v>
      </c>
      <c r="D26" s="111">
        <v>757600</v>
      </c>
      <c r="E26" s="111">
        <f t="shared" si="21"/>
        <v>757600</v>
      </c>
      <c r="F26" s="112">
        <f t="shared" si="22"/>
        <v>655218.73900000006</v>
      </c>
      <c r="G26" s="111">
        <v>73080.865999999995</v>
      </c>
      <c r="H26" s="111">
        <v>101753.84</v>
      </c>
      <c r="I26" s="111">
        <v>19013.485000000001</v>
      </c>
      <c r="J26" s="111">
        <v>65346.9</v>
      </c>
      <c r="K26" s="111">
        <v>71944.626999999993</v>
      </c>
      <c r="L26" s="111">
        <v>29729.838</v>
      </c>
      <c r="M26" s="111">
        <v>67541.781000000003</v>
      </c>
      <c r="N26" s="111">
        <v>53150.599000000002</v>
      </c>
      <c r="O26" s="111">
        <v>35477.455000000002</v>
      </c>
      <c r="P26" s="111">
        <v>77210.895999999993</v>
      </c>
      <c r="Q26" s="111">
        <v>60968.451999999997</v>
      </c>
      <c r="R26" s="113">
        <v>622556.63</v>
      </c>
      <c r="S26" s="114">
        <f t="shared" si="17"/>
        <v>32662.109000000055</v>
      </c>
      <c r="T26" s="115">
        <f t="shared" si="38"/>
        <v>105.24644786129738</v>
      </c>
      <c r="U26" s="109">
        <f t="shared" si="23"/>
        <v>694466.66666666674</v>
      </c>
      <c r="V26" s="114">
        <f t="shared" si="18"/>
        <v>-39247.927666666685</v>
      </c>
      <c r="W26" s="115">
        <f t="shared" si="19"/>
        <v>94.348479264663538</v>
      </c>
      <c r="X26" s="115">
        <f t="shared" si="24"/>
        <v>86.486105992608245</v>
      </c>
      <c r="Y26" s="112">
        <v>608291.1370000001</v>
      </c>
      <c r="Z26" s="114">
        <f t="shared" si="20"/>
        <v>46927.601999999955</v>
      </c>
      <c r="AA26" s="115">
        <f t="shared" si="39"/>
        <v>107.71466147467474</v>
      </c>
    </row>
    <row r="27" spans="1:27" s="74" customFormat="1" ht="58.5" x14ac:dyDescent="0.25">
      <c r="A27" s="72">
        <v>7</v>
      </c>
      <c r="B27" s="78" t="s">
        <v>45</v>
      </c>
      <c r="C27" s="73" t="s">
        <v>17</v>
      </c>
      <c r="D27" s="106">
        <v>950</v>
      </c>
      <c r="E27" s="106">
        <f t="shared" si="21"/>
        <v>950</v>
      </c>
      <c r="F27" s="107">
        <f t="shared" si="22"/>
        <v>892.45399999999984</v>
      </c>
      <c r="G27" s="106">
        <v>1.284</v>
      </c>
      <c r="H27" s="106">
        <v>40.808</v>
      </c>
      <c r="I27" s="106">
        <v>10.311</v>
      </c>
      <c r="J27" s="106">
        <v>33.229999999999997</v>
      </c>
      <c r="K27" s="106">
        <v>104.869</v>
      </c>
      <c r="L27" s="106">
        <v>56.945</v>
      </c>
      <c r="M27" s="106">
        <v>0</v>
      </c>
      <c r="N27" s="106">
        <v>305.86399999999998</v>
      </c>
      <c r="O27" s="106">
        <v>0.05</v>
      </c>
      <c r="P27" s="106">
        <v>2.8</v>
      </c>
      <c r="Q27" s="106">
        <v>336.29300000000001</v>
      </c>
      <c r="R27" s="108">
        <v>892</v>
      </c>
      <c r="S27" s="109">
        <f t="shared" si="17"/>
        <v>0.4539999999998372</v>
      </c>
      <c r="T27" s="110">
        <f t="shared" si="38"/>
        <v>100.05089686098654</v>
      </c>
      <c r="U27" s="109">
        <f t="shared" si="23"/>
        <v>870.83333333333337</v>
      </c>
      <c r="V27" s="109">
        <f t="shared" si="18"/>
        <v>21.620666666666466</v>
      </c>
      <c r="W27" s="110">
        <f t="shared" si="19"/>
        <v>102.48275598086123</v>
      </c>
      <c r="X27" s="110">
        <f t="shared" si="24"/>
        <v>93.942526315789451</v>
      </c>
      <c r="Y27" s="107">
        <v>922.24099999999999</v>
      </c>
      <c r="Z27" s="109">
        <f t="shared" si="20"/>
        <v>-29.787000000000148</v>
      </c>
      <c r="AA27" s="110">
        <f>F27/Y27*100</f>
        <v>96.770150101762979</v>
      </c>
    </row>
    <row r="28" spans="1:27" s="74" customFormat="1" ht="39" x14ac:dyDescent="0.25">
      <c r="A28" s="72">
        <f t="shared" ref="A28:A35" si="50">A27+1</f>
        <v>8</v>
      </c>
      <c r="B28" s="78" t="s">
        <v>66</v>
      </c>
      <c r="C28" s="73" t="s">
        <v>65</v>
      </c>
      <c r="D28" s="106">
        <v>12000</v>
      </c>
      <c r="E28" s="106">
        <f t="shared" si="21"/>
        <v>12000</v>
      </c>
      <c r="F28" s="107">
        <f t="shared" si="22"/>
        <v>14651.758000000002</v>
      </c>
      <c r="G28" s="106">
        <v>501.13</v>
      </c>
      <c r="H28" s="106">
        <v>1239.694</v>
      </c>
      <c r="I28" s="106">
        <v>1250.075</v>
      </c>
      <c r="J28" s="106">
        <v>1209.75</v>
      </c>
      <c r="K28" s="106">
        <v>1250.0740000000001</v>
      </c>
      <c r="L28" s="106">
        <v>1209.751</v>
      </c>
      <c r="M28" s="106">
        <v>1250.075</v>
      </c>
      <c r="N28" s="106">
        <v>1250.075</v>
      </c>
      <c r="O28" s="106">
        <v>3031.3090000000002</v>
      </c>
      <c r="P28" s="106">
        <v>1250.075</v>
      </c>
      <c r="Q28" s="106">
        <v>1209.75</v>
      </c>
      <c r="R28" s="108">
        <v>12000</v>
      </c>
      <c r="S28" s="109">
        <f t="shared" si="17"/>
        <v>2651.7580000000016</v>
      </c>
      <c r="T28" s="110">
        <f t="shared" si="38"/>
        <v>122.09798333333335</v>
      </c>
      <c r="U28" s="109">
        <f t="shared" si="23"/>
        <v>11000</v>
      </c>
      <c r="V28" s="109">
        <f t="shared" si="18"/>
        <v>3651.7580000000016</v>
      </c>
      <c r="W28" s="110">
        <f t="shared" si="19"/>
        <v>133.1978</v>
      </c>
      <c r="X28" s="110">
        <f t="shared" si="24"/>
        <v>122.09798333333335</v>
      </c>
      <c r="Y28" s="107">
        <v>16049.280000000002</v>
      </c>
      <c r="Z28" s="109">
        <f t="shared" si="20"/>
        <v>-1397.5220000000008</v>
      </c>
      <c r="AA28" s="110">
        <f>F28/Y28*100</f>
        <v>91.292307193842959</v>
      </c>
    </row>
    <row r="29" spans="1:27" s="74" customFormat="1" ht="23.25" x14ac:dyDescent="0.25">
      <c r="A29" s="72">
        <f t="shared" si="50"/>
        <v>9</v>
      </c>
      <c r="B29" s="78" t="s">
        <v>8</v>
      </c>
      <c r="C29" s="73" t="s">
        <v>18</v>
      </c>
      <c r="D29" s="106">
        <v>6.1</v>
      </c>
      <c r="E29" s="106">
        <v>486.7</v>
      </c>
      <c r="F29" s="107">
        <f t="shared" si="22"/>
        <v>664.69399999999996</v>
      </c>
      <c r="G29" s="106">
        <v>0</v>
      </c>
      <c r="H29" s="106">
        <v>0</v>
      </c>
      <c r="I29" s="106">
        <v>0</v>
      </c>
      <c r="J29" s="106">
        <v>0</v>
      </c>
      <c r="K29" s="106">
        <v>0</v>
      </c>
      <c r="L29" s="106">
        <v>7.8390000000000004</v>
      </c>
      <c r="M29" s="106">
        <v>0.27300000000000002</v>
      </c>
      <c r="N29" s="106">
        <v>460.84699999999998</v>
      </c>
      <c r="O29" s="106">
        <v>56.49</v>
      </c>
      <c r="P29" s="106">
        <v>38.765000000000001</v>
      </c>
      <c r="Q29" s="106">
        <v>100.48</v>
      </c>
      <c r="R29" s="108">
        <v>486.7</v>
      </c>
      <c r="S29" s="109">
        <f t="shared" si="17"/>
        <v>177.99399999999997</v>
      </c>
      <c r="T29" s="110">
        <f t="shared" ref="T29:T43" si="51">F29/R29*100</f>
        <v>136.57160468461063</v>
      </c>
      <c r="U29" s="109">
        <f t="shared" si="23"/>
        <v>446.14166666666665</v>
      </c>
      <c r="V29" s="109">
        <f t="shared" si="18"/>
        <v>218.55233333333331</v>
      </c>
      <c r="W29" s="110">
        <f t="shared" si="19"/>
        <v>148.98720511048433</v>
      </c>
      <c r="X29" s="110">
        <f t="shared" si="24"/>
        <v>136.57160468461063</v>
      </c>
      <c r="Y29" s="107">
        <v>6.0410000000000004</v>
      </c>
      <c r="Z29" s="109">
        <f t="shared" si="20"/>
        <v>658.65299999999991</v>
      </c>
      <c r="AA29" s="110">
        <f>F29/Y29*100</f>
        <v>11003.045853335538</v>
      </c>
    </row>
    <row r="30" spans="1:27" s="74" customFormat="1" ht="78" x14ac:dyDescent="0.25">
      <c r="A30" s="72">
        <f t="shared" si="50"/>
        <v>10</v>
      </c>
      <c r="B30" s="129" t="s">
        <v>86</v>
      </c>
      <c r="C30" s="94" t="s">
        <v>87</v>
      </c>
      <c r="D30" s="106">
        <v>0.05</v>
      </c>
      <c r="E30" s="106">
        <v>13.25</v>
      </c>
      <c r="F30" s="107">
        <f t="shared" si="22"/>
        <v>11.934999999999999</v>
      </c>
      <c r="G30" s="106">
        <v>5.1849999999999996</v>
      </c>
      <c r="H30" s="106">
        <v>0</v>
      </c>
      <c r="I30" s="106">
        <v>0</v>
      </c>
      <c r="J30" s="106">
        <v>0</v>
      </c>
      <c r="K30" s="106">
        <v>0</v>
      </c>
      <c r="L30" s="106">
        <v>0</v>
      </c>
      <c r="M30" s="106">
        <v>0</v>
      </c>
      <c r="N30" s="106">
        <v>0</v>
      </c>
      <c r="O30" s="106">
        <v>1.65</v>
      </c>
      <c r="P30" s="106">
        <v>5.0999999999999996</v>
      </c>
      <c r="Q30" s="106">
        <v>0</v>
      </c>
      <c r="R30" s="108">
        <v>11.85</v>
      </c>
      <c r="S30" s="109">
        <f t="shared" si="17"/>
        <v>8.4999999999999076E-2</v>
      </c>
      <c r="T30" s="110">
        <f t="shared" si="51"/>
        <v>100.71729957805906</v>
      </c>
      <c r="U30" s="109">
        <f t="shared" si="23"/>
        <v>12.145833333333334</v>
      </c>
      <c r="V30" s="109">
        <f t="shared" si="18"/>
        <v>-0.2108333333333352</v>
      </c>
      <c r="W30" s="110">
        <f t="shared" si="19"/>
        <v>98.264150943396217</v>
      </c>
      <c r="X30" s="110">
        <f t="shared" si="24"/>
        <v>90.075471698113191</v>
      </c>
      <c r="Y30" s="107">
        <v>3.0000000000000001E-3</v>
      </c>
      <c r="Z30" s="109">
        <f t="shared" si="20"/>
        <v>11.931999999999999</v>
      </c>
      <c r="AA30" s="110">
        <f>F30/Y30*100</f>
        <v>397833.33333333331</v>
      </c>
    </row>
    <row r="31" spans="1:27" s="74" customFormat="1" ht="23.25" x14ac:dyDescent="0.25">
      <c r="A31" s="72">
        <f t="shared" si="50"/>
        <v>11</v>
      </c>
      <c r="B31" s="125" t="s">
        <v>29</v>
      </c>
      <c r="C31" s="73" t="s">
        <v>24</v>
      </c>
      <c r="D31" s="106">
        <v>14300</v>
      </c>
      <c r="E31" s="106">
        <v>13366.3</v>
      </c>
      <c r="F31" s="107">
        <f t="shared" si="22"/>
        <v>8422.125</v>
      </c>
      <c r="G31" s="106">
        <v>1031.287</v>
      </c>
      <c r="H31" s="106">
        <v>1145.059</v>
      </c>
      <c r="I31" s="106">
        <v>101.938</v>
      </c>
      <c r="J31" s="106">
        <v>351.33600000000001</v>
      </c>
      <c r="K31" s="106">
        <v>604.69399999999996</v>
      </c>
      <c r="L31" s="106">
        <v>640.43100000000004</v>
      </c>
      <c r="M31" s="106">
        <v>810.04700000000003</v>
      </c>
      <c r="N31" s="106">
        <v>913.58399999999995</v>
      </c>
      <c r="O31" s="106">
        <v>993.47199999999998</v>
      </c>
      <c r="P31" s="106">
        <v>877.09100000000001</v>
      </c>
      <c r="Q31" s="106">
        <v>953.18600000000004</v>
      </c>
      <c r="R31" s="108">
        <v>8297.2999999999993</v>
      </c>
      <c r="S31" s="109">
        <f t="shared" si="17"/>
        <v>124.82500000000073</v>
      </c>
      <c r="T31" s="110">
        <f t="shared" si="51"/>
        <v>101.50440504742508</v>
      </c>
      <c r="U31" s="109">
        <f t="shared" si="23"/>
        <v>12252.441666666668</v>
      </c>
      <c r="V31" s="109">
        <f t="shared" si="18"/>
        <v>-3830.3166666666675</v>
      </c>
      <c r="W31" s="110">
        <f t="shared" si="19"/>
        <v>68.738339909120157</v>
      </c>
      <c r="X31" s="110">
        <f t="shared" si="24"/>
        <v>63.010144916693477</v>
      </c>
      <c r="Y31" s="107">
        <v>12506.231999999998</v>
      </c>
      <c r="Z31" s="109">
        <f t="shared" si="20"/>
        <v>-4084.1069999999982</v>
      </c>
      <c r="AA31" s="110">
        <f t="shared" ref="AA31:AA43" si="52">F31/Y31*100</f>
        <v>67.34342526190143</v>
      </c>
    </row>
    <row r="32" spans="1:27" s="74" customFormat="1" ht="58.5" x14ac:dyDescent="0.25">
      <c r="A32" s="72">
        <f t="shared" si="50"/>
        <v>12</v>
      </c>
      <c r="B32" s="125" t="s">
        <v>76</v>
      </c>
      <c r="C32" s="73" t="s">
        <v>75</v>
      </c>
      <c r="D32" s="106">
        <v>560</v>
      </c>
      <c r="E32" s="106">
        <f t="shared" si="21"/>
        <v>560</v>
      </c>
      <c r="F32" s="107">
        <f t="shared" si="22"/>
        <v>441.61600000000004</v>
      </c>
      <c r="G32" s="106">
        <v>79.635000000000005</v>
      </c>
      <c r="H32" s="106">
        <v>6.94</v>
      </c>
      <c r="I32" s="106">
        <v>0</v>
      </c>
      <c r="J32" s="106">
        <v>0</v>
      </c>
      <c r="K32" s="106">
        <v>15.282</v>
      </c>
      <c r="L32" s="106">
        <v>43.445</v>
      </c>
      <c r="M32" s="106">
        <v>33.97</v>
      </c>
      <c r="N32" s="106">
        <v>0</v>
      </c>
      <c r="O32" s="106">
        <v>132.4</v>
      </c>
      <c r="P32" s="106">
        <v>27.17</v>
      </c>
      <c r="Q32" s="106">
        <v>102.774</v>
      </c>
      <c r="R32" s="108">
        <v>438</v>
      </c>
      <c r="S32" s="109">
        <f t="shared" si="17"/>
        <v>3.6160000000000423</v>
      </c>
      <c r="T32" s="110">
        <f t="shared" si="51"/>
        <v>100.82557077625572</v>
      </c>
      <c r="U32" s="109">
        <f t="shared" si="23"/>
        <v>513.33333333333326</v>
      </c>
      <c r="V32" s="109">
        <f t="shared" si="18"/>
        <v>-71.717333333333215</v>
      </c>
      <c r="W32" s="110">
        <f t="shared" si="19"/>
        <v>86.029090909090939</v>
      </c>
      <c r="X32" s="110">
        <f t="shared" si="24"/>
        <v>78.860000000000014</v>
      </c>
      <c r="Y32" s="107">
        <v>526.12</v>
      </c>
      <c r="Z32" s="109">
        <f t="shared" si="20"/>
        <v>-84.503999999999962</v>
      </c>
      <c r="AA32" s="110">
        <f t="shared" si="52"/>
        <v>83.938265034592874</v>
      </c>
    </row>
    <row r="33" spans="1:27" s="74" customFormat="1" ht="23.25" x14ac:dyDescent="0.25">
      <c r="A33" s="72">
        <f t="shared" si="50"/>
        <v>13</v>
      </c>
      <c r="B33" s="125" t="s">
        <v>104</v>
      </c>
      <c r="C33" s="73" t="s">
        <v>105</v>
      </c>
      <c r="D33" s="106">
        <v>18563.54</v>
      </c>
      <c r="E33" s="106">
        <f t="shared" si="21"/>
        <v>18563.54</v>
      </c>
      <c r="F33" s="107">
        <f t="shared" si="22"/>
        <v>16065.858999999999</v>
      </c>
      <c r="G33" s="106">
        <v>1407.4690000000001</v>
      </c>
      <c r="H33" s="106">
        <v>1637.8989999999999</v>
      </c>
      <c r="I33" s="106">
        <v>1178.489</v>
      </c>
      <c r="J33" s="106">
        <v>1400.6790000000001</v>
      </c>
      <c r="K33" s="106">
        <v>1638.828</v>
      </c>
      <c r="L33" s="106">
        <v>1668.5050000000001</v>
      </c>
      <c r="M33" s="106">
        <v>1649.5060000000001</v>
      </c>
      <c r="N33" s="106">
        <v>1377.8789999999999</v>
      </c>
      <c r="O33" s="106">
        <v>1505.4459999999999</v>
      </c>
      <c r="P33" s="106">
        <v>1321.1020000000001</v>
      </c>
      <c r="Q33" s="106">
        <v>1280.057</v>
      </c>
      <c r="R33" s="108">
        <v>15748.54</v>
      </c>
      <c r="S33" s="109">
        <f t="shared" si="17"/>
        <v>317.31899999999769</v>
      </c>
      <c r="T33" s="110">
        <f t="shared" si="51"/>
        <v>102.01491058853709</v>
      </c>
      <c r="U33" s="109">
        <f t="shared" si="23"/>
        <v>17016.578333333335</v>
      </c>
      <c r="V33" s="109">
        <f t="shared" si="18"/>
        <v>-950.71933333333618</v>
      </c>
      <c r="W33" s="110">
        <f t="shared" si="19"/>
        <v>94.412981771599775</v>
      </c>
      <c r="X33" s="110">
        <f t="shared" si="24"/>
        <v>86.545233290633121</v>
      </c>
      <c r="Y33" s="107">
        <v>16163.997999999998</v>
      </c>
      <c r="Z33" s="109">
        <f t="shared" si="20"/>
        <v>-98.138999999999214</v>
      </c>
      <c r="AA33" s="110">
        <f t="shared" si="52"/>
        <v>99.392854416339333</v>
      </c>
    </row>
    <row r="34" spans="1:27" s="74" customFormat="1" ht="78" x14ac:dyDescent="0.25">
      <c r="A34" s="72">
        <f t="shared" si="50"/>
        <v>14</v>
      </c>
      <c r="B34" s="125" t="s">
        <v>135</v>
      </c>
      <c r="C34" s="73" t="s">
        <v>136</v>
      </c>
      <c r="D34" s="106">
        <v>35</v>
      </c>
      <c r="E34" s="106">
        <v>48</v>
      </c>
      <c r="F34" s="107">
        <f t="shared" si="22"/>
        <v>53.224000000000004</v>
      </c>
      <c r="G34" s="106">
        <v>8.39</v>
      </c>
      <c r="H34" s="106">
        <v>6.0720000000000001</v>
      </c>
      <c r="I34" s="106">
        <v>1.95</v>
      </c>
      <c r="J34" s="106">
        <v>1.95</v>
      </c>
      <c r="K34" s="106">
        <v>6.2619999999999996</v>
      </c>
      <c r="L34" s="106">
        <v>5.85</v>
      </c>
      <c r="M34" s="106">
        <v>1.3</v>
      </c>
      <c r="N34" s="106">
        <v>9.75</v>
      </c>
      <c r="O34" s="106">
        <v>3.25</v>
      </c>
      <c r="P34" s="106">
        <v>1.95</v>
      </c>
      <c r="Q34" s="106">
        <v>6.5</v>
      </c>
      <c r="R34" s="108">
        <v>48</v>
      </c>
      <c r="S34" s="109">
        <f t="shared" si="17"/>
        <v>5.2240000000000038</v>
      </c>
      <c r="T34" s="110">
        <f t="shared" si="51"/>
        <v>110.88333333333334</v>
      </c>
      <c r="U34" s="109">
        <f t="shared" si="23"/>
        <v>44</v>
      </c>
      <c r="V34" s="109">
        <f t="shared" ref="V34" si="53">F34-U34</f>
        <v>9.2240000000000038</v>
      </c>
      <c r="W34" s="110">
        <f>F34/U34*100</f>
        <v>120.96363636363637</v>
      </c>
      <c r="X34" s="110">
        <f t="shared" si="24"/>
        <v>110.88333333333334</v>
      </c>
      <c r="Y34" s="107">
        <v>29.199999999999996</v>
      </c>
      <c r="Z34" s="109">
        <f t="shared" si="20"/>
        <v>24.024000000000008</v>
      </c>
      <c r="AA34" s="110">
        <f t="shared" si="52"/>
        <v>182.27397260273978</v>
      </c>
    </row>
    <row r="35" spans="1:27" s="74" customFormat="1" ht="23.25" x14ac:dyDescent="0.25">
      <c r="A35" s="72">
        <f t="shared" si="50"/>
        <v>15</v>
      </c>
      <c r="B35" s="125" t="s">
        <v>78</v>
      </c>
      <c r="C35" s="73" t="s">
        <v>77</v>
      </c>
      <c r="D35" s="106">
        <f>SUM(D36:D39)</f>
        <v>34832</v>
      </c>
      <c r="E35" s="106">
        <f t="shared" si="21"/>
        <v>34832</v>
      </c>
      <c r="F35" s="107">
        <f t="shared" si="22"/>
        <v>38081.597000000002</v>
      </c>
      <c r="G35" s="106">
        <f t="shared" ref="G35:R35" si="54">SUM(G36:G39)</f>
        <v>2780.7419999999997</v>
      </c>
      <c r="H35" s="106">
        <f t="shared" ref="H35:P35" si="55">SUM(H36:H39)</f>
        <v>3150.4559999999997</v>
      </c>
      <c r="I35" s="106">
        <f t="shared" si="55"/>
        <v>1405.0839999999998</v>
      </c>
      <c r="J35" s="106">
        <f t="shared" si="55"/>
        <v>3801.056</v>
      </c>
      <c r="K35" s="106">
        <f t="shared" si="55"/>
        <v>4568.1049999999996</v>
      </c>
      <c r="L35" s="106">
        <f t="shared" si="55"/>
        <v>4663.393</v>
      </c>
      <c r="M35" s="106">
        <f t="shared" si="55"/>
        <v>4146.7790000000005</v>
      </c>
      <c r="N35" s="106">
        <f t="shared" si="55"/>
        <v>3864.8069999999998</v>
      </c>
      <c r="O35" s="106">
        <f t="shared" si="55"/>
        <v>3321.2219999999998</v>
      </c>
      <c r="P35" s="106">
        <f t="shared" si="55"/>
        <v>3124.8999999999996</v>
      </c>
      <c r="Q35" s="106">
        <f t="shared" si="54"/>
        <v>3255.0530000000003</v>
      </c>
      <c r="R35" s="108">
        <f t="shared" si="54"/>
        <v>33497.157999999996</v>
      </c>
      <c r="S35" s="109">
        <f t="shared" si="17"/>
        <v>4584.4390000000058</v>
      </c>
      <c r="T35" s="110">
        <f t="shared" si="51"/>
        <v>113.68605360490585</v>
      </c>
      <c r="U35" s="109">
        <f t="shared" si="23"/>
        <v>31929.333333333332</v>
      </c>
      <c r="V35" s="109">
        <f t="shared" si="18"/>
        <v>6152.2636666666695</v>
      </c>
      <c r="W35" s="110">
        <f t="shared" si="19"/>
        <v>119.26837495302127</v>
      </c>
      <c r="X35" s="110">
        <f t="shared" si="24"/>
        <v>109.32934370693617</v>
      </c>
      <c r="Y35" s="107">
        <f t="shared" ref="Y35" si="56">SUM(Y36:Y39)</f>
        <v>30363.670000000002</v>
      </c>
      <c r="Z35" s="109">
        <f t="shared" si="20"/>
        <v>7717.9269999999997</v>
      </c>
      <c r="AA35" s="110">
        <f t="shared" si="52"/>
        <v>125.41829429709912</v>
      </c>
    </row>
    <row r="36" spans="1:27" s="77" customFormat="1" ht="58.5" x14ac:dyDescent="0.25">
      <c r="A36" s="75" t="s">
        <v>152</v>
      </c>
      <c r="B36" s="126" t="s">
        <v>70</v>
      </c>
      <c r="C36" s="160" t="s">
        <v>69</v>
      </c>
      <c r="D36" s="111">
        <v>1500</v>
      </c>
      <c r="E36" s="111">
        <f t="shared" si="21"/>
        <v>1500</v>
      </c>
      <c r="F36" s="112">
        <f t="shared" si="22"/>
        <v>903.28399999999988</v>
      </c>
      <c r="G36" s="111">
        <v>105.29900000000001</v>
      </c>
      <c r="H36" s="111">
        <v>116.64</v>
      </c>
      <c r="I36" s="111">
        <v>11.1</v>
      </c>
      <c r="J36" s="111">
        <v>63.677999999999997</v>
      </c>
      <c r="K36" s="111">
        <v>77.98</v>
      </c>
      <c r="L36" s="111">
        <v>79.364000000000004</v>
      </c>
      <c r="M36" s="111">
        <v>54.024999999999999</v>
      </c>
      <c r="N36" s="111">
        <v>98.861999999999995</v>
      </c>
      <c r="O36" s="111">
        <v>104.548</v>
      </c>
      <c r="P36" s="111">
        <v>100.19</v>
      </c>
      <c r="Q36" s="111">
        <v>91.597999999999999</v>
      </c>
      <c r="R36" s="113">
        <v>887</v>
      </c>
      <c r="S36" s="114">
        <f t="shared" si="17"/>
        <v>16.283999999999878</v>
      </c>
      <c r="T36" s="115">
        <f t="shared" si="51"/>
        <v>101.83585118376548</v>
      </c>
      <c r="U36" s="109">
        <f t="shared" si="23"/>
        <v>1375</v>
      </c>
      <c r="V36" s="114">
        <f t="shared" si="18"/>
        <v>-471.71600000000012</v>
      </c>
      <c r="W36" s="115">
        <f t="shared" si="19"/>
        <v>65.693381818181805</v>
      </c>
      <c r="X36" s="115">
        <f t="shared" si="24"/>
        <v>60.218933333333325</v>
      </c>
      <c r="Y36" s="112">
        <v>1333.0330000000001</v>
      </c>
      <c r="Z36" s="114">
        <f t="shared" si="20"/>
        <v>-429.74900000000025</v>
      </c>
      <c r="AA36" s="115">
        <f t="shared" si="52"/>
        <v>67.761563292131527</v>
      </c>
    </row>
    <row r="37" spans="1:27" s="77" customFormat="1" ht="23.25" x14ac:dyDescent="0.25">
      <c r="A37" s="75" t="s">
        <v>153</v>
      </c>
      <c r="B37" s="127" t="s">
        <v>55</v>
      </c>
      <c r="C37" s="64" t="s">
        <v>56</v>
      </c>
      <c r="D37" s="111">
        <v>32000</v>
      </c>
      <c r="E37" s="111">
        <f t="shared" si="21"/>
        <v>32000</v>
      </c>
      <c r="F37" s="112">
        <f t="shared" si="22"/>
        <v>36558.224000000002</v>
      </c>
      <c r="G37" s="111">
        <v>2558.1509999999998</v>
      </c>
      <c r="H37" s="111">
        <v>2929.93</v>
      </c>
      <c r="I37" s="111">
        <v>1393.9839999999999</v>
      </c>
      <c r="J37" s="111">
        <v>3737.3780000000002</v>
      </c>
      <c r="K37" s="111">
        <v>4482.4160000000002</v>
      </c>
      <c r="L37" s="111">
        <v>4520.701</v>
      </c>
      <c r="M37" s="111">
        <v>4015.95</v>
      </c>
      <c r="N37" s="111">
        <v>3706.2649999999999</v>
      </c>
      <c r="O37" s="111">
        <v>3168.8440000000001</v>
      </c>
      <c r="P37" s="111">
        <v>2954.6239999999998</v>
      </c>
      <c r="Q37" s="111">
        <v>3089.9810000000002</v>
      </c>
      <c r="R37" s="113">
        <v>32000</v>
      </c>
      <c r="S37" s="114">
        <f t="shared" si="17"/>
        <v>4558.224000000002</v>
      </c>
      <c r="T37" s="115">
        <f t="shared" si="51"/>
        <v>114.24445000000001</v>
      </c>
      <c r="U37" s="109">
        <f t="shared" si="23"/>
        <v>29333.333333333332</v>
      </c>
      <c r="V37" s="114">
        <f t="shared" si="18"/>
        <v>7224.8906666666699</v>
      </c>
      <c r="W37" s="115">
        <f t="shared" si="19"/>
        <v>124.63030909090911</v>
      </c>
      <c r="X37" s="115">
        <f t="shared" si="24"/>
        <v>114.24445000000001</v>
      </c>
      <c r="Y37" s="112">
        <v>27840.760000000002</v>
      </c>
      <c r="Z37" s="114">
        <f t="shared" si="20"/>
        <v>8717.4639999999999</v>
      </c>
      <c r="AA37" s="115">
        <f t="shared" si="52"/>
        <v>131.31187510685771</v>
      </c>
    </row>
    <row r="38" spans="1:27" s="77" customFormat="1" ht="39" x14ac:dyDescent="0.25">
      <c r="A38" s="75" t="s">
        <v>154</v>
      </c>
      <c r="B38" s="127" t="s">
        <v>74</v>
      </c>
      <c r="C38" s="64" t="s">
        <v>71</v>
      </c>
      <c r="D38" s="111">
        <v>1250</v>
      </c>
      <c r="E38" s="111">
        <f t="shared" si="21"/>
        <v>1250</v>
      </c>
      <c r="F38" s="112">
        <f t="shared" si="22"/>
        <v>579.56899999999996</v>
      </c>
      <c r="G38" s="111">
        <v>109.502</v>
      </c>
      <c r="H38" s="111">
        <v>95.206000000000003</v>
      </c>
      <c r="I38" s="111">
        <v>0</v>
      </c>
      <c r="J38" s="111">
        <v>0</v>
      </c>
      <c r="K38" s="111">
        <v>7.7089999999999996</v>
      </c>
      <c r="L38" s="111">
        <v>59.607999999999997</v>
      </c>
      <c r="M38" s="111">
        <v>73.084000000000003</v>
      </c>
      <c r="N38" s="111">
        <v>54.23</v>
      </c>
      <c r="O38" s="111">
        <v>47.83</v>
      </c>
      <c r="P38" s="111">
        <v>66.366</v>
      </c>
      <c r="Q38" s="111">
        <v>66.034000000000006</v>
      </c>
      <c r="R38" s="113">
        <v>569.70000000000005</v>
      </c>
      <c r="S38" s="114">
        <f t="shared" si="17"/>
        <v>9.8689999999999145</v>
      </c>
      <c r="T38" s="115">
        <f t="shared" si="51"/>
        <v>101.73231525364226</v>
      </c>
      <c r="U38" s="109">
        <f t="shared" si="23"/>
        <v>1145.8333333333335</v>
      </c>
      <c r="V38" s="114">
        <f t="shared" si="18"/>
        <v>-566.26433333333352</v>
      </c>
      <c r="W38" s="115">
        <f t="shared" si="19"/>
        <v>50.580567272727265</v>
      </c>
      <c r="X38" s="115">
        <f t="shared" si="24"/>
        <v>46.365519999999997</v>
      </c>
      <c r="Y38" s="112">
        <v>1111.5069999999998</v>
      </c>
      <c r="Z38" s="114">
        <f t="shared" si="20"/>
        <v>-531.93799999999987</v>
      </c>
      <c r="AA38" s="115">
        <f t="shared" si="52"/>
        <v>52.142631580367919</v>
      </c>
    </row>
    <row r="39" spans="1:27" s="77" customFormat="1" ht="117" x14ac:dyDescent="0.25">
      <c r="A39" s="75" t="s">
        <v>155</v>
      </c>
      <c r="B39" s="128" t="s">
        <v>73</v>
      </c>
      <c r="C39" s="64" t="s">
        <v>72</v>
      </c>
      <c r="D39" s="111">
        <v>82</v>
      </c>
      <c r="E39" s="111">
        <f t="shared" si="21"/>
        <v>82</v>
      </c>
      <c r="F39" s="112">
        <f t="shared" si="22"/>
        <v>40.519999999999996</v>
      </c>
      <c r="G39" s="111">
        <v>7.79</v>
      </c>
      <c r="H39" s="111">
        <v>8.68</v>
      </c>
      <c r="I39" s="111">
        <v>0</v>
      </c>
      <c r="J39" s="111">
        <v>0</v>
      </c>
      <c r="K39" s="111">
        <v>0</v>
      </c>
      <c r="L39" s="111">
        <v>3.72</v>
      </c>
      <c r="M39" s="111">
        <v>3.72</v>
      </c>
      <c r="N39" s="111">
        <v>5.45</v>
      </c>
      <c r="O39" s="111">
        <v>0</v>
      </c>
      <c r="P39" s="111">
        <v>3.72</v>
      </c>
      <c r="Q39" s="111">
        <v>7.44</v>
      </c>
      <c r="R39" s="113">
        <v>40.457999999999998</v>
      </c>
      <c r="S39" s="114">
        <f t="shared" si="17"/>
        <v>6.1999999999997613E-2</v>
      </c>
      <c r="T39" s="115">
        <f t="shared" si="51"/>
        <v>100.15324534084729</v>
      </c>
      <c r="U39" s="109">
        <f t="shared" si="23"/>
        <v>75.166666666666657</v>
      </c>
      <c r="V39" s="114">
        <f t="shared" si="18"/>
        <v>-34.646666666666661</v>
      </c>
      <c r="W39" s="115">
        <f t="shared" si="19"/>
        <v>53.906873614190687</v>
      </c>
      <c r="X39" s="115">
        <f t="shared" si="24"/>
        <v>49.414634146341456</v>
      </c>
      <c r="Y39" s="112">
        <v>78.37</v>
      </c>
      <c r="Z39" s="114">
        <f t="shared" si="20"/>
        <v>-37.850000000000009</v>
      </c>
      <c r="AA39" s="115">
        <f t="shared" si="52"/>
        <v>51.703457955850439</v>
      </c>
    </row>
    <row r="40" spans="1:27" s="74" customFormat="1" ht="58.5" x14ac:dyDescent="0.25">
      <c r="A40" s="72">
        <v>16</v>
      </c>
      <c r="B40" s="129" t="s">
        <v>34</v>
      </c>
      <c r="C40" s="73" t="s">
        <v>19</v>
      </c>
      <c r="D40" s="106">
        <v>12300</v>
      </c>
      <c r="E40" s="106">
        <f t="shared" si="21"/>
        <v>12300</v>
      </c>
      <c r="F40" s="107">
        <f t="shared" si="22"/>
        <v>10695.529999999999</v>
      </c>
      <c r="G40" s="106">
        <v>1496.537</v>
      </c>
      <c r="H40" s="106">
        <v>908.92200000000003</v>
      </c>
      <c r="I40" s="106">
        <v>518.16800000000001</v>
      </c>
      <c r="J40" s="106">
        <v>785.06899999999996</v>
      </c>
      <c r="K40" s="106">
        <v>845.65599999999995</v>
      </c>
      <c r="L40" s="106">
        <v>989.053</v>
      </c>
      <c r="M40" s="106">
        <v>1044.1600000000001</v>
      </c>
      <c r="N40" s="106">
        <v>933.52200000000005</v>
      </c>
      <c r="O40" s="106">
        <v>1140.107</v>
      </c>
      <c r="P40" s="106">
        <v>1103.1220000000001</v>
      </c>
      <c r="Q40" s="106">
        <v>931.21400000000006</v>
      </c>
      <c r="R40" s="108">
        <v>10694.9</v>
      </c>
      <c r="S40" s="109">
        <f t="shared" si="17"/>
        <v>0.62999999999919964</v>
      </c>
      <c r="T40" s="110">
        <f t="shared" si="51"/>
        <v>100.00589065816416</v>
      </c>
      <c r="U40" s="109">
        <f t="shared" si="23"/>
        <v>11275</v>
      </c>
      <c r="V40" s="109">
        <f t="shared" si="18"/>
        <v>-579.47000000000116</v>
      </c>
      <c r="W40" s="110">
        <f t="shared" si="19"/>
        <v>94.860576496674042</v>
      </c>
      <c r="X40" s="110">
        <f t="shared" si="24"/>
        <v>86.955528455284551</v>
      </c>
      <c r="Y40" s="107">
        <v>11245.967000000001</v>
      </c>
      <c r="Z40" s="109">
        <f t="shared" si="20"/>
        <v>-550.43700000000172</v>
      </c>
      <c r="AA40" s="110">
        <f t="shared" si="52"/>
        <v>95.105472032774045</v>
      </c>
    </row>
    <row r="41" spans="1:27" s="74" customFormat="1" ht="23.25" x14ac:dyDescent="0.25">
      <c r="A41" s="72">
        <f t="shared" ref="A41:A47" si="57">A40+1</f>
        <v>17</v>
      </c>
      <c r="B41" s="78" t="s">
        <v>50</v>
      </c>
      <c r="C41" s="73" t="s">
        <v>15</v>
      </c>
      <c r="D41" s="106">
        <v>600</v>
      </c>
      <c r="E41" s="106">
        <f t="shared" si="21"/>
        <v>600</v>
      </c>
      <c r="F41" s="107">
        <f t="shared" si="22"/>
        <v>336.88099999999997</v>
      </c>
      <c r="G41" s="106">
        <v>46.207000000000001</v>
      </c>
      <c r="H41" s="106">
        <v>38.993000000000002</v>
      </c>
      <c r="I41" s="106">
        <v>5.9279999999999999</v>
      </c>
      <c r="J41" s="106">
        <v>15.554</v>
      </c>
      <c r="K41" s="106">
        <v>20.102</v>
      </c>
      <c r="L41" s="106">
        <v>33.802</v>
      </c>
      <c r="M41" s="106">
        <v>27.401</v>
      </c>
      <c r="N41" s="106">
        <v>33.555</v>
      </c>
      <c r="O41" s="106">
        <v>47.156999999999996</v>
      </c>
      <c r="P41" s="106">
        <v>30.51</v>
      </c>
      <c r="Q41" s="106">
        <v>37.671999999999997</v>
      </c>
      <c r="R41" s="108">
        <v>331.69200000000001</v>
      </c>
      <c r="S41" s="109">
        <f t="shared" si="17"/>
        <v>5.1889999999999645</v>
      </c>
      <c r="T41" s="110">
        <f t="shared" si="51"/>
        <v>101.56440312096764</v>
      </c>
      <c r="U41" s="109">
        <f t="shared" si="23"/>
        <v>550</v>
      </c>
      <c r="V41" s="109">
        <f t="shared" si="18"/>
        <v>-213.11900000000003</v>
      </c>
      <c r="W41" s="110">
        <f t="shared" si="19"/>
        <v>61.251090909090898</v>
      </c>
      <c r="X41" s="110">
        <f t="shared" si="24"/>
        <v>56.146833333333326</v>
      </c>
      <c r="Y41" s="107">
        <v>691.72400000000005</v>
      </c>
      <c r="Z41" s="109">
        <f t="shared" si="20"/>
        <v>-354.84300000000007</v>
      </c>
      <c r="AA41" s="110">
        <f t="shared" si="52"/>
        <v>48.701649790957077</v>
      </c>
    </row>
    <row r="42" spans="1:27" s="74" customFormat="1" ht="97.5" x14ac:dyDescent="0.25">
      <c r="A42" s="72">
        <f t="shared" si="57"/>
        <v>18</v>
      </c>
      <c r="B42" s="78" t="s">
        <v>92</v>
      </c>
      <c r="C42" s="73" t="s">
        <v>91</v>
      </c>
      <c r="D42" s="106">
        <v>2.6</v>
      </c>
      <c r="E42" s="106">
        <v>15.6</v>
      </c>
      <c r="F42" s="107">
        <f t="shared" si="22"/>
        <v>13.364000000000001</v>
      </c>
      <c r="G42" s="106">
        <v>0</v>
      </c>
      <c r="H42" s="106">
        <v>0</v>
      </c>
      <c r="I42" s="106">
        <v>0</v>
      </c>
      <c r="J42" s="106">
        <v>0</v>
      </c>
      <c r="K42" s="106">
        <v>0</v>
      </c>
      <c r="L42" s="106">
        <v>0</v>
      </c>
      <c r="M42" s="106">
        <v>13.121</v>
      </c>
      <c r="N42" s="106">
        <v>0</v>
      </c>
      <c r="O42" s="106">
        <v>0.24299999999999999</v>
      </c>
      <c r="P42" s="106">
        <v>0</v>
      </c>
      <c r="Q42" s="106">
        <v>0</v>
      </c>
      <c r="R42" s="108">
        <v>13.3</v>
      </c>
      <c r="S42" s="109">
        <f t="shared" si="17"/>
        <v>6.4000000000000057E-2</v>
      </c>
      <c r="T42" s="110">
        <f t="shared" si="51"/>
        <v>100.48120300751879</v>
      </c>
      <c r="U42" s="109">
        <f t="shared" si="23"/>
        <v>14.3</v>
      </c>
      <c r="V42" s="109">
        <f t="shared" si="18"/>
        <v>-0.93599999999999994</v>
      </c>
      <c r="W42" s="110">
        <f t="shared" si="19"/>
        <v>93.454545454545453</v>
      </c>
      <c r="X42" s="110">
        <f t="shared" si="24"/>
        <v>85.666666666666671</v>
      </c>
      <c r="Y42" s="107">
        <v>2.6</v>
      </c>
      <c r="Z42" s="109">
        <f t="shared" si="20"/>
        <v>10.764000000000001</v>
      </c>
      <c r="AA42" s="110">
        <f t="shared" si="52"/>
        <v>514</v>
      </c>
    </row>
    <row r="43" spans="1:27" s="74" customFormat="1" ht="39" x14ac:dyDescent="0.25">
      <c r="A43" s="72">
        <f t="shared" si="57"/>
        <v>19</v>
      </c>
      <c r="B43" s="98" t="s">
        <v>57</v>
      </c>
      <c r="C43" s="32" t="s">
        <v>58</v>
      </c>
      <c r="D43" s="106">
        <v>235</v>
      </c>
      <c r="E43" s="106">
        <f t="shared" si="21"/>
        <v>235</v>
      </c>
      <c r="F43" s="107">
        <f t="shared" si="22"/>
        <v>278.37</v>
      </c>
      <c r="G43" s="106">
        <v>0</v>
      </c>
      <c r="H43" s="106">
        <v>0</v>
      </c>
      <c r="I43" s="106">
        <v>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0</v>
      </c>
      <c r="Q43" s="106">
        <v>278.37</v>
      </c>
      <c r="R43" s="108">
        <v>235</v>
      </c>
      <c r="S43" s="109">
        <f t="shared" si="17"/>
        <v>43.370000000000005</v>
      </c>
      <c r="T43" s="110">
        <f t="shared" si="51"/>
        <v>118.45531914893617</v>
      </c>
      <c r="U43" s="109">
        <f t="shared" si="23"/>
        <v>215.41666666666666</v>
      </c>
      <c r="V43" s="109">
        <f t="shared" si="18"/>
        <v>62.953333333333347</v>
      </c>
      <c r="W43" s="110">
        <f t="shared" ref="W43:W48" si="58">F43/U43*100</f>
        <v>129.22398452611219</v>
      </c>
      <c r="X43" s="110">
        <f t="shared" si="24"/>
        <v>118.45531914893617</v>
      </c>
      <c r="Y43" s="107">
        <v>230.22200000000001</v>
      </c>
      <c r="Z43" s="109">
        <f t="shared" si="20"/>
        <v>48.147999999999996</v>
      </c>
      <c r="AA43" s="110">
        <f t="shared" si="52"/>
        <v>120.91372675070149</v>
      </c>
    </row>
    <row r="44" spans="1:27" s="74" customFormat="1" ht="23.25" x14ac:dyDescent="0.25">
      <c r="A44" s="72">
        <f t="shared" si="57"/>
        <v>20</v>
      </c>
      <c r="B44" s="78" t="s">
        <v>8</v>
      </c>
      <c r="C44" s="73" t="s">
        <v>20</v>
      </c>
      <c r="D44" s="106">
        <v>1700</v>
      </c>
      <c r="E44" s="106">
        <f t="shared" si="21"/>
        <v>1700</v>
      </c>
      <c r="F44" s="107">
        <f t="shared" si="22"/>
        <v>1482.0219999999999</v>
      </c>
      <c r="G44" s="106">
        <v>229.78800000000001</v>
      </c>
      <c r="H44" s="106">
        <v>139.07499999999999</v>
      </c>
      <c r="I44" s="106">
        <v>28.978999999999999</v>
      </c>
      <c r="J44" s="106">
        <v>35.814</v>
      </c>
      <c r="K44" s="106">
        <v>78.287000000000006</v>
      </c>
      <c r="L44" s="106">
        <v>74.501999999999995</v>
      </c>
      <c r="M44" s="106">
        <v>27.863</v>
      </c>
      <c r="N44" s="106">
        <v>585.375</v>
      </c>
      <c r="O44" s="106">
        <v>88.242000000000004</v>
      </c>
      <c r="P44" s="106">
        <v>106.254</v>
      </c>
      <c r="Q44" s="106">
        <v>87.843000000000004</v>
      </c>
      <c r="R44" s="108">
        <v>1465</v>
      </c>
      <c r="S44" s="109">
        <f t="shared" ref="S44:S69" si="59">F44-R44</f>
        <v>17.021999999999935</v>
      </c>
      <c r="T44" s="110">
        <f>F44/R44*100</f>
        <v>101.16191126279863</v>
      </c>
      <c r="U44" s="109">
        <f t="shared" si="23"/>
        <v>1558.3333333333333</v>
      </c>
      <c r="V44" s="109">
        <f t="shared" ref="V44:V69" si="60">F44-U44</f>
        <v>-76.311333333333323</v>
      </c>
      <c r="W44" s="110">
        <f t="shared" si="58"/>
        <v>95.103016042780752</v>
      </c>
      <c r="X44" s="110">
        <f t="shared" si="24"/>
        <v>87.177764705882353</v>
      </c>
      <c r="Y44" s="107">
        <v>1543.6960000000001</v>
      </c>
      <c r="Z44" s="109">
        <f t="shared" ref="Z44:Z69" si="61">F44-Y44</f>
        <v>-61.674000000000206</v>
      </c>
      <c r="AA44" s="110">
        <f>F44/Y44*100</f>
        <v>96.004783325214277</v>
      </c>
    </row>
    <row r="45" spans="1:27" s="74" customFormat="1" ht="156" x14ac:dyDescent="0.25">
      <c r="A45" s="72">
        <f t="shared" si="57"/>
        <v>21</v>
      </c>
      <c r="B45" s="78" t="s">
        <v>49</v>
      </c>
      <c r="C45" s="73" t="s">
        <v>46</v>
      </c>
      <c r="D45" s="106">
        <v>1000</v>
      </c>
      <c r="E45" s="106">
        <v>1300</v>
      </c>
      <c r="F45" s="107">
        <f t="shared" si="22"/>
        <v>4044.5520000000001</v>
      </c>
      <c r="G45" s="106">
        <v>162.79300000000001</v>
      </c>
      <c r="H45" s="106">
        <v>1.9590000000000001</v>
      </c>
      <c r="I45" s="106">
        <v>97.171000000000006</v>
      </c>
      <c r="J45" s="106">
        <v>0</v>
      </c>
      <c r="K45" s="106">
        <v>16.827000000000002</v>
      </c>
      <c r="L45" s="106">
        <v>222.87100000000001</v>
      </c>
      <c r="M45" s="106">
        <v>345.33600000000001</v>
      </c>
      <c r="N45" s="106">
        <v>423.09500000000003</v>
      </c>
      <c r="O45" s="106">
        <v>123.182</v>
      </c>
      <c r="P45" s="106">
        <v>778.71100000000001</v>
      </c>
      <c r="Q45" s="106">
        <v>1872.607</v>
      </c>
      <c r="R45" s="108">
        <v>1300</v>
      </c>
      <c r="S45" s="109">
        <f t="shared" si="59"/>
        <v>2744.5520000000001</v>
      </c>
      <c r="T45" s="110">
        <f>F45/R45*100</f>
        <v>311.1193846153846</v>
      </c>
      <c r="U45" s="109">
        <f t="shared" si="23"/>
        <v>1191.6666666666665</v>
      </c>
      <c r="V45" s="109">
        <f t="shared" si="60"/>
        <v>2852.8853333333336</v>
      </c>
      <c r="W45" s="110">
        <f t="shared" si="58"/>
        <v>339.40296503496506</v>
      </c>
      <c r="X45" s="110">
        <f t="shared" si="24"/>
        <v>311.1193846153846</v>
      </c>
      <c r="Y45" s="107">
        <v>1061.3239999999998</v>
      </c>
      <c r="Z45" s="109">
        <f t="shared" si="61"/>
        <v>2983.2280000000001</v>
      </c>
      <c r="AA45" s="110">
        <f>F45/Y45*100</f>
        <v>381.08551205852319</v>
      </c>
    </row>
    <row r="46" spans="1:27" s="74" customFormat="1" ht="78" x14ac:dyDescent="0.25">
      <c r="A46" s="72">
        <f t="shared" si="57"/>
        <v>22</v>
      </c>
      <c r="B46" s="78" t="s">
        <v>120</v>
      </c>
      <c r="C46" s="73" t="s">
        <v>119</v>
      </c>
      <c r="D46" s="106">
        <v>1</v>
      </c>
      <c r="E46" s="106">
        <f t="shared" si="21"/>
        <v>1</v>
      </c>
      <c r="F46" s="107">
        <f t="shared" si="22"/>
        <v>0</v>
      </c>
      <c r="G46" s="106">
        <v>0</v>
      </c>
      <c r="H46" s="106">
        <v>0</v>
      </c>
      <c r="I46" s="106">
        <v>0</v>
      </c>
      <c r="J46" s="106">
        <v>0</v>
      </c>
      <c r="K46" s="106">
        <v>0</v>
      </c>
      <c r="L46" s="106">
        <v>0</v>
      </c>
      <c r="M46" s="106">
        <v>0</v>
      </c>
      <c r="N46" s="106">
        <v>0</v>
      </c>
      <c r="O46" s="106">
        <v>0</v>
      </c>
      <c r="P46" s="106">
        <v>0</v>
      </c>
      <c r="Q46" s="106">
        <v>0</v>
      </c>
      <c r="R46" s="108">
        <v>0</v>
      </c>
      <c r="S46" s="109">
        <f t="shared" si="59"/>
        <v>0</v>
      </c>
      <c r="T46" s="110"/>
      <c r="U46" s="109">
        <f t="shared" si="23"/>
        <v>0.91666666666666663</v>
      </c>
      <c r="V46" s="109">
        <f t="shared" si="60"/>
        <v>-0.91666666666666663</v>
      </c>
      <c r="W46" s="110">
        <f t="shared" si="58"/>
        <v>0</v>
      </c>
      <c r="X46" s="110">
        <f t="shared" si="24"/>
        <v>0</v>
      </c>
      <c r="Y46" s="107">
        <v>0</v>
      </c>
      <c r="Z46" s="109">
        <f t="shared" si="61"/>
        <v>0</v>
      </c>
      <c r="AA46" s="110"/>
    </row>
    <row r="47" spans="1:27" s="74" customFormat="1" ht="39" x14ac:dyDescent="0.25">
      <c r="A47" s="72">
        <f t="shared" si="57"/>
        <v>23</v>
      </c>
      <c r="B47" s="78" t="s">
        <v>80</v>
      </c>
      <c r="C47" s="73" t="s">
        <v>79</v>
      </c>
      <c r="D47" s="106">
        <v>1</v>
      </c>
      <c r="E47" s="106">
        <f t="shared" si="21"/>
        <v>1</v>
      </c>
      <c r="F47" s="107">
        <f t="shared" si="22"/>
        <v>0.27500000000000002</v>
      </c>
      <c r="G47" s="106">
        <v>0</v>
      </c>
      <c r="H47" s="106">
        <v>0</v>
      </c>
      <c r="I47" s="106">
        <v>0</v>
      </c>
      <c r="J47" s="106">
        <v>0</v>
      </c>
      <c r="K47" s="106">
        <v>0</v>
      </c>
      <c r="L47" s="106">
        <v>0</v>
      </c>
      <c r="M47" s="106">
        <v>0</v>
      </c>
      <c r="N47" s="106">
        <v>0</v>
      </c>
      <c r="O47" s="106">
        <v>0</v>
      </c>
      <c r="P47" s="106">
        <v>0</v>
      </c>
      <c r="Q47" s="106">
        <v>0.27500000000000002</v>
      </c>
      <c r="R47" s="108">
        <v>0.27500000000000002</v>
      </c>
      <c r="S47" s="109">
        <f t="shared" si="59"/>
        <v>0</v>
      </c>
      <c r="T47" s="110">
        <f>F47/R47*100</f>
        <v>100</v>
      </c>
      <c r="U47" s="109">
        <f t="shared" si="23"/>
        <v>0.91666666666666663</v>
      </c>
      <c r="V47" s="109">
        <f t="shared" si="60"/>
        <v>-0.64166666666666661</v>
      </c>
      <c r="W47" s="110">
        <f t="shared" si="58"/>
        <v>30.000000000000004</v>
      </c>
      <c r="X47" s="110">
        <f>F47/E47*100</f>
        <v>27.500000000000004</v>
      </c>
      <c r="Y47" s="107">
        <v>0</v>
      </c>
      <c r="Z47" s="109">
        <f t="shared" si="61"/>
        <v>0.27500000000000002</v>
      </c>
      <c r="AA47" s="110"/>
    </row>
    <row r="48" spans="1:27" s="84" customFormat="1" ht="36" customHeight="1" x14ac:dyDescent="0.3">
      <c r="A48" s="79"/>
      <c r="B48" s="80" t="s">
        <v>139</v>
      </c>
      <c r="C48" s="81"/>
      <c r="D48" s="81">
        <f>D7+D8+D9+D14+D21+D27+D28+D29+D30+D31+D32+D33+D35+D40+D41+D42+D43+D44+D45+D47+D46+D34</f>
        <v>4389459.9849999994</v>
      </c>
      <c r="E48" s="81">
        <f>E7+E8+E9+E14+E21+E27+E28+E29+E30+E31+E32+E33+E35+E40+E41+E42+E43+E44+E45+E47+E46+E34</f>
        <v>4389459.9849999994</v>
      </c>
      <c r="F48" s="81">
        <f>SUM(G48:Q48)</f>
        <v>4182676.6869999999</v>
      </c>
      <c r="G48" s="81">
        <f>G7+G8+G9+G14+G21+G27+G28+G29+G30+G31+G32+G33+G35+G40+G41+G42+G43+G44+G45+G47+G46+G34</f>
        <v>303539.72700000007</v>
      </c>
      <c r="H48" s="81">
        <f t="shared" ref="H48:L48" si="62">H7+H8+H9+H14+H21+H27+H28+H29+H30+H31+H32+H33+H35+H40+H41+H42+H43+H44+H45+H47+H46+H34+H20</f>
        <v>382603.97100000008</v>
      </c>
      <c r="I48" s="81">
        <f t="shared" si="62"/>
        <v>298934.25100000005</v>
      </c>
      <c r="J48" s="81">
        <f t="shared" si="62"/>
        <v>326149.27299999999</v>
      </c>
      <c r="K48" s="81">
        <f t="shared" si="62"/>
        <v>384494.11599999998</v>
      </c>
      <c r="L48" s="81">
        <f t="shared" si="62"/>
        <v>383600.88299999997</v>
      </c>
      <c r="M48" s="81">
        <f t="shared" ref="M48:O48" si="63">M7+M8+M9+M14+M21+M27+M28+M29+M30+M31+M32+M33+M35+M40+M41+M42+M43+M44+M45+M47+M46+M34+M20</f>
        <v>415635.37699999998</v>
      </c>
      <c r="N48" s="81">
        <f t="shared" si="63"/>
        <v>394105.51699999993</v>
      </c>
      <c r="O48" s="81">
        <f t="shared" si="63"/>
        <v>397786.76000000013</v>
      </c>
      <c r="P48" s="81">
        <f>P7+P8+P9+P14+P21+P27+P28+P29+P30+P31+P32+P33+P35+P40+P41+P42+P43+P44+P45+P47+P46+P34+P20</f>
        <v>456265.89000000007</v>
      </c>
      <c r="Q48" s="81">
        <f>Q7+Q8+Q9+Q14+Q21+Q27+Q28+Q29+Q30+Q31+Q32+Q33+Q35+Q40+Q41+Q42+Q43+Q44+Q45+Q47+Q46+Q34+Q20</f>
        <v>439560.9219999999</v>
      </c>
      <c r="R48" s="81">
        <f>R7+R8+R9+R14+R21+R27+R28+R29+R30+R31+R32+R33+R35+R40+R41+R42+R43+R44+R45+R47+R46+R34</f>
        <v>3768837.2499999995</v>
      </c>
      <c r="S48" s="82">
        <f t="shared" si="59"/>
        <v>413839.43700000038</v>
      </c>
      <c r="T48" s="83">
        <f>F48/R48*100</f>
        <v>110.98056003877591</v>
      </c>
      <c r="U48" s="81">
        <f>U7+U8+U9+U14+U21+U27+U28+U29+U30+U31+U32+U33+U35+U40+U41+U42+U43+U44+U45+U47+U46+U34</f>
        <v>4023671.6529166661</v>
      </c>
      <c r="V48" s="82">
        <f t="shared" si="60"/>
        <v>159005.0340833338</v>
      </c>
      <c r="W48" s="83">
        <f t="shared" si="58"/>
        <v>103.9517397988495</v>
      </c>
      <c r="X48" s="83">
        <f t="shared" si="24"/>
        <v>95.289094815612046</v>
      </c>
      <c r="Y48" s="81">
        <f>Y7+Y8+Y9+Y14+Y21+Y27+Y28+Y29+Y30+Y31+Y32+Y33+Y35+Y40+Y41+Y42+Y43+Y44+Y45+Y47+Y46+Y34</f>
        <v>3369118.117000001</v>
      </c>
      <c r="Z48" s="82">
        <f t="shared" si="61"/>
        <v>813558.5699999989</v>
      </c>
      <c r="AA48" s="83">
        <f>F48/Y48*100</f>
        <v>124.14752293470863</v>
      </c>
    </row>
    <row r="49" spans="1:27" s="9" customFormat="1" ht="39" x14ac:dyDescent="0.25">
      <c r="A49" s="23">
        <v>1</v>
      </c>
      <c r="B49" s="58" t="s">
        <v>179</v>
      </c>
      <c r="C49" s="24" t="s">
        <v>180</v>
      </c>
      <c r="D49" s="116">
        <v>0</v>
      </c>
      <c r="E49" s="116">
        <v>0</v>
      </c>
      <c r="F49" s="107">
        <f>SUM(G49:Q49)</f>
        <v>0</v>
      </c>
      <c r="G49" s="106">
        <v>0</v>
      </c>
      <c r="H49" s="106">
        <v>0</v>
      </c>
      <c r="I49" s="106">
        <v>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0</v>
      </c>
      <c r="Q49" s="106">
        <v>0</v>
      </c>
      <c r="R49" s="106">
        <v>0</v>
      </c>
      <c r="S49" s="109">
        <f t="shared" si="59"/>
        <v>0</v>
      </c>
      <c r="T49" s="110"/>
      <c r="U49" s="106">
        <v>0</v>
      </c>
      <c r="V49" s="109">
        <f>F49-U49</f>
        <v>0</v>
      </c>
      <c r="W49" s="110"/>
      <c r="X49" s="110"/>
      <c r="Y49" s="107">
        <v>2035.8000000000002</v>
      </c>
      <c r="Z49" s="109">
        <f t="shared" si="61"/>
        <v>-2035.8000000000002</v>
      </c>
      <c r="AA49" s="110"/>
    </row>
    <row r="50" spans="1:27" s="9" customFormat="1" ht="23.25" x14ac:dyDescent="0.25">
      <c r="A50" s="23">
        <f>A49+1</f>
        <v>2</v>
      </c>
      <c r="B50" s="58" t="s">
        <v>205</v>
      </c>
      <c r="C50" s="24" t="s">
        <v>51</v>
      </c>
      <c r="D50" s="116">
        <v>855684.1</v>
      </c>
      <c r="E50" s="116">
        <v>770115.7</v>
      </c>
      <c r="F50" s="107">
        <f>SUM(G50:Q50)</f>
        <v>708182</v>
      </c>
      <c r="G50" s="106">
        <v>65887.7</v>
      </c>
      <c r="H50" s="106">
        <v>65887.7</v>
      </c>
      <c r="I50" s="106">
        <v>65887.7</v>
      </c>
      <c r="J50" s="106">
        <v>65887.7</v>
      </c>
      <c r="K50" s="106">
        <v>83001.399999999994</v>
      </c>
      <c r="L50" s="106">
        <v>135324.4</v>
      </c>
      <c r="M50" s="106">
        <v>27767.9</v>
      </c>
      <c r="N50" s="106">
        <v>27740.3</v>
      </c>
      <c r="O50" s="106">
        <v>56223.6</v>
      </c>
      <c r="P50" s="106">
        <v>56927.5</v>
      </c>
      <c r="Q50" s="106">
        <v>57646.1</v>
      </c>
      <c r="R50" s="106">
        <v>708182</v>
      </c>
      <c r="S50" s="109">
        <f t="shared" si="59"/>
        <v>0</v>
      </c>
      <c r="T50" s="110">
        <f>F50/R50*100</f>
        <v>100</v>
      </c>
      <c r="U50" s="106">
        <f>E50</f>
        <v>770115.7</v>
      </c>
      <c r="V50" s="109">
        <f>F50-U50</f>
        <v>-61933.699999999953</v>
      </c>
      <c r="W50" s="110">
        <f>F50/U50*100</f>
        <v>91.957870745915187</v>
      </c>
      <c r="X50" s="110">
        <f>F50/E50*100</f>
        <v>91.957870745915187</v>
      </c>
      <c r="Y50" s="107">
        <v>650813.50000000012</v>
      </c>
      <c r="Z50" s="109">
        <f t="shared" si="61"/>
        <v>57368.499999999884</v>
      </c>
      <c r="AA50" s="110">
        <f>F50/Y50*100</f>
        <v>108.81489090192504</v>
      </c>
    </row>
    <row r="51" spans="1:27" s="9" customFormat="1" ht="58.5" x14ac:dyDescent="0.25">
      <c r="A51" s="23">
        <f t="shared" ref="A51:A62" si="64">A50+1</f>
        <v>3</v>
      </c>
      <c r="B51" s="58" t="s">
        <v>206</v>
      </c>
      <c r="C51" s="24" t="s">
        <v>159</v>
      </c>
      <c r="D51" s="116">
        <v>0</v>
      </c>
      <c r="E51" s="116">
        <f t="shared" ref="E51:E61" si="65">D51</f>
        <v>0</v>
      </c>
      <c r="F51" s="107">
        <f t="shared" si="22"/>
        <v>0</v>
      </c>
      <c r="G51" s="106">
        <v>0</v>
      </c>
      <c r="H51" s="106">
        <v>0</v>
      </c>
      <c r="I51" s="106">
        <v>0</v>
      </c>
      <c r="J51" s="106">
        <v>0</v>
      </c>
      <c r="K51" s="106">
        <v>0</v>
      </c>
      <c r="L51" s="106">
        <v>0</v>
      </c>
      <c r="M51" s="106">
        <v>0</v>
      </c>
      <c r="N51" s="106">
        <v>0</v>
      </c>
      <c r="O51" s="106">
        <v>0</v>
      </c>
      <c r="P51" s="106">
        <v>0</v>
      </c>
      <c r="Q51" s="106">
        <v>0</v>
      </c>
      <c r="R51" s="106">
        <v>0</v>
      </c>
      <c r="S51" s="109">
        <f t="shared" si="59"/>
        <v>0</v>
      </c>
      <c r="T51" s="110"/>
      <c r="U51" s="106">
        <f t="shared" ref="U51:U69" si="66">E51</f>
        <v>0</v>
      </c>
      <c r="V51" s="109">
        <f t="shared" si="60"/>
        <v>0</v>
      </c>
      <c r="W51" s="110"/>
      <c r="X51" s="110"/>
      <c r="Y51" s="107">
        <v>12500</v>
      </c>
      <c r="Z51" s="109">
        <f t="shared" si="61"/>
        <v>-12500</v>
      </c>
      <c r="AA51" s="110"/>
    </row>
    <row r="52" spans="1:27" s="9" customFormat="1" ht="78" x14ac:dyDescent="0.25">
      <c r="A52" s="23">
        <f t="shared" si="64"/>
        <v>4</v>
      </c>
      <c r="B52" s="134" t="s">
        <v>207</v>
      </c>
      <c r="C52" s="136" t="s">
        <v>106</v>
      </c>
      <c r="D52" s="116">
        <v>29000</v>
      </c>
      <c r="E52" s="116">
        <f t="shared" si="65"/>
        <v>29000</v>
      </c>
      <c r="F52" s="107">
        <f t="shared" si="22"/>
        <v>26583.700000000004</v>
      </c>
      <c r="G52" s="106">
        <v>2416.6999999999998</v>
      </c>
      <c r="H52" s="106">
        <v>2416.6999999999998</v>
      </c>
      <c r="I52" s="106">
        <v>2416.6999999999998</v>
      </c>
      <c r="J52" s="106">
        <v>2416.6999999999998</v>
      </c>
      <c r="K52" s="106">
        <v>2416.6999999999998</v>
      </c>
      <c r="L52" s="106">
        <v>2416.6999999999998</v>
      </c>
      <c r="M52" s="106">
        <v>2416.6999999999998</v>
      </c>
      <c r="N52" s="106">
        <v>2416.6999999999998</v>
      </c>
      <c r="O52" s="106">
        <v>2416.6999999999998</v>
      </c>
      <c r="P52" s="106">
        <v>2416.6999999999998</v>
      </c>
      <c r="Q52" s="106">
        <v>2416.6999999999998</v>
      </c>
      <c r="R52" s="106">
        <v>26583.7</v>
      </c>
      <c r="S52" s="109">
        <f t="shared" si="59"/>
        <v>0</v>
      </c>
      <c r="T52" s="110">
        <f>F52/R52*100</f>
        <v>100.00000000000003</v>
      </c>
      <c r="U52" s="106">
        <f t="shared" si="66"/>
        <v>29000</v>
      </c>
      <c r="V52" s="109">
        <f t="shared" si="60"/>
        <v>-2416.2999999999956</v>
      </c>
      <c r="W52" s="110">
        <f t="shared" ref="W52" si="67">F52/U52*100</f>
        <v>91.667931034482777</v>
      </c>
      <c r="X52" s="110">
        <f t="shared" si="24"/>
        <v>91.667931034482777</v>
      </c>
      <c r="Y52" s="107">
        <v>0</v>
      </c>
      <c r="Z52" s="109">
        <f t="shared" si="61"/>
        <v>26583.700000000004</v>
      </c>
      <c r="AA52" s="110"/>
    </row>
    <row r="53" spans="1:27" s="9" customFormat="1" ht="23.25" x14ac:dyDescent="0.25">
      <c r="A53" s="23">
        <f t="shared" si="64"/>
        <v>5</v>
      </c>
      <c r="B53" s="134" t="s">
        <v>208</v>
      </c>
      <c r="C53" s="136">
        <v>41040400</v>
      </c>
      <c r="D53" s="116">
        <v>0</v>
      </c>
      <c r="E53" s="116">
        <v>6406.9750000000004</v>
      </c>
      <c r="F53" s="107">
        <f t="shared" si="22"/>
        <v>6406.9749999999995</v>
      </c>
      <c r="G53" s="106">
        <v>0</v>
      </c>
      <c r="H53" s="106">
        <v>0</v>
      </c>
      <c r="I53" s="106">
        <v>0</v>
      </c>
      <c r="J53" s="106">
        <v>0</v>
      </c>
      <c r="K53" s="106">
        <v>0</v>
      </c>
      <c r="L53" s="106">
        <v>0</v>
      </c>
      <c r="M53" s="106">
        <v>3036.24</v>
      </c>
      <c r="N53" s="106">
        <v>1058.383</v>
      </c>
      <c r="O53" s="106">
        <v>0</v>
      </c>
      <c r="P53" s="106">
        <v>715.66899999999998</v>
      </c>
      <c r="Q53" s="106">
        <v>1596.683</v>
      </c>
      <c r="R53" s="106">
        <v>6406.9750000000004</v>
      </c>
      <c r="S53" s="109">
        <f t="shared" si="59"/>
        <v>0</v>
      </c>
      <c r="T53" s="110">
        <f>F53/R53*100</f>
        <v>99.999999999999986</v>
      </c>
      <c r="U53" s="106">
        <f t="shared" si="66"/>
        <v>6406.9750000000004</v>
      </c>
      <c r="V53" s="109">
        <f t="shared" si="60"/>
        <v>0</v>
      </c>
      <c r="W53" s="110">
        <f t="shared" ref="W53" si="68">F53/U53*100</f>
        <v>99.999999999999986</v>
      </c>
      <c r="X53" s="110">
        <f>F53/E53*100</f>
        <v>99.999999999999986</v>
      </c>
      <c r="Y53" s="107">
        <v>0</v>
      </c>
      <c r="Z53" s="109">
        <f t="shared" si="61"/>
        <v>6406.9749999999995</v>
      </c>
      <c r="AA53" s="110"/>
    </row>
    <row r="54" spans="1:27" s="9" customFormat="1" ht="234" x14ac:dyDescent="0.25">
      <c r="A54" s="23">
        <f t="shared" si="64"/>
        <v>6</v>
      </c>
      <c r="B54" s="134" t="s">
        <v>173</v>
      </c>
      <c r="C54" s="136" t="s">
        <v>174</v>
      </c>
      <c r="D54" s="116">
        <v>0</v>
      </c>
      <c r="E54" s="116">
        <v>0</v>
      </c>
      <c r="F54" s="107">
        <f t="shared" si="22"/>
        <v>0</v>
      </c>
      <c r="G54" s="106">
        <v>0</v>
      </c>
      <c r="H54" s="106">
        <v>0</v>
      </c>
      <c r="I54" s="106">
        <v>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0</v>
      </c>
      <c r="Q54" s="106">
        <v>0</v>
      </c>
      <c r="R54" s="106">
        <v>0</v>
      </c>
      <c r="S54" s="109">
        <f t="shared" si="59"/>
        <v>0</v>
      </c>
      <c r="T54" s="110"/>
      <c r="U54" s="106">
        <f t="shared" si="66"/>
        <v>0</v>
      </c>
      <c r="V54" s="109">
        <f t="shared" si="60"/>
        <v>0</v>
      </c>
      <c r="W54" s="110"/>
      <c r="X54" s="110"/>
      <c r="Y54" s="107">
        <v>3202.9960000000001</v>
      </c>
      <c r="Z54" s="109">
        <f t="shared" si="61"/>
        <v>-3202.9960000000001</v>
      </c>
      <c r="AA54" s="110"/>
    </row>
    <row r="55" spans="1:27" s="9" customFormat="1" ht="253.5" x14ac:dyDescent="0.25">
      <c r="A55" s="23">
        <f t="shared" si="64"/>
        <v>7</v>
      </c>
      <c r="B55" s="134" t="s">
        <v>175</v>
      </c>
      <c r="C55" s="136" t="s">
        <v>176</v>
      </c>
      <c r="D55" s="116">
        <v>0</v>
      </c>
      <c r="E55" s="116">
        <v>0</v>
      </c>
      <c r="F55" s="107">
        <f t="shared" si="22"/>
        <v>0</v>
      </c>
      <c r="G55" s="106">
        <v>0</v>
      </c>
      <c r="H55" s="106">
        <v>0</v>
      </c>
      <c r="I55" s="106">
        <v>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0</v>
      </c>
      <c r="Q55" s="106">
        <v>0</v>
      </c>
      <c r="R55" s="106">
        <v>0</v>
      </c>
      <c r="S55" s="109">
        <f t="shared" si="59"/>
        <v>0</v>
      </c>
      <c r="T55" s="110"/>
      <c r="U55" s="106">
        <f t="shared" si="66"/>
        <v>0</v>
      </c>
      <c r="V55" s="109">
        <f t="shared" si="60"/>
        <v>0</v>
      </c>
      <c r="W55" s="110"/>
      <c r="X55" s="110"/>
      <c r="Y55" s="107">
        <v>1387.925</v>
      </c>
      <c r="Z55" s="109">
        <f t="shared" si="61"/>
        <v>-1387.925</v>
      </c>
      <c r="AA55" s="110"/>
    </row>
    <row r="56" spans="1:27" s="9" customFormat="1" ht="351" x14ac:dyDescent="0.25">
      <c r="A56" s="23">
        <f t="shared" si="64"/>
        <v>8</v>
      </c>
      <c r="B56" s="134" t="s">
        <v>177</v>
      </c>
      <c r="C56" s="136" t="s">
        <v>178</v>
      </c>
      <c r="D56" s="116">
        <v>0</v>
      </c>
      <c r="E56" s="116">
        <v>0</v>
      </c>
      <c r="F56" s="107">
        <f t="shared" si="22"/>
        <v>0</v>
      </c>
      <c r="G56" s="106">
        <v>0</v>
      </c>
      <c r="H56" s="106">
        <v>0</v>
      </c>
      <c r="I56" s="106">
        <v>0</v>
      </c>
      <c r="J56" s="106">
        <v>0</v>
      </c>
      <c r="K56" s="106">
        <v>0</v>
      </c>
      <c r="L56" s="106">
        <v>0</v>
      </c>
      <c r="M56" s="106">
        <v>0</v>
      </c>
      <c r="N56" s="106">
        <v>0</v>
      </c>
      <c r="O56" s="106">
        <v>0</v>
      </c>
      <c r="P56" s="106">
        <v>0</v>
      </c>
      <c r="Q56" s="106">
        <v>0</v>
      </c>
      <c r="R56" s="106">
        <v>0</v>
      </c>
      <c r="S56" s="109">
        <f t="shared" si="59"/>
        <v>0</v>
      </c>
      <c r="T56" s="110"/>
      <c r="U56" s="106">
        <f t="shared" si="66"/>
        <v>0</v>
      </c>
      <c r="V56" s="109">
        <f t="shared" si="60"/>
        <v>0</v>
      </c>
      <c r="W56" s="110"/>
      <c r="X56" s="110"/>
      <c r="Y56" s="107">
        <v>2654.32</v>
      </c>
      <c r="Z56" s="109">
        <f t="shared" si="61"/>
        <v>-2654.32</v>
      </c>
      <c r="AA56" s="110"/>
    </row>
    <row r="57" spans="1:27" s="9" customFormat="1" ht="39" x14ac:dyDescent="0.25">
      <c r="A57" s="23">
        <f t="shared" si="64"/>
        <v>9</v>
      </c>
      <c r="B57" s="134" t="s">
        <v>209</v>
      </c>
      <c r="C57" s="136" t="s">
        <v>115</v>
      </c>
      <c r="D57" s="116">
        <v>16764.740000000002</v>
      </c>
      <c r="E57" s="116">
        <v>13810.54</v>
      </c>
      <c r="F57" s="107">
        <f t="shared" si="22"/>
        <v>12783.901</v>
      </c>
      <c r="G57" s="106">
        <v>1290.8869999999999</v>
      </c>
      <c r="H57" s="106">
        <v>1290.886</v>
      </c>
      <c r="I57" s="106">
        <v>1290.886</v>
      </c>
      <c r="J57" s="106">
        <v>1290.886</v>
      </c>
      <c r="K57" s="106">
        <v>1626.181</v>
      </c>
      <c r="L57" s="106">
        <v>2244.3270000000002</v>
      </c>
      <c r="M57" s="106">
        <v>460.36399999999998</v>
      </c>
      <c r="N57" s="106">
        <v>459.42500000000001</v>
      </c>
      <c r="O57" s="106">
        <v>931.66</v>
      </c>
      <c r="P57" s="106">
        <v>943.19200000000001</v>
      </c>
      <c r="Q57" s="106">
        <v>955.20699999999999</v>
      </c>
      <c r="R57" s="108">
        <v>12783.901</v>
      </c>
      <c r="S57" s="109">
        <f t="shared" si="59"/>
        <v>0</v>
      </c>
      <c r="T57" s="110">
        <f>F57/R57*100</f>
        <v>100</v>
      </c>
      <c r="U57" s="106">
        <f t="shared" si="66"/>
        <v>13810.54</v>
      </c>
      <c r="V57" s="109">
        <f t="shared" si="60"/>
        <v>-1026.639000000001</v>
      </c>
      <c r="W57" s="110">
        <f>F57/U57*100</f>
        <v>92.566264606597557</v>
      </c>
      <c r="X57" s="110">
        <f t="shared" si="24"/>
        <v>92.566264606597557</v>
      </c>
      <c r="Y57" s="107">
        <v>10403.876</v>
      </c>
      <c r="Z57" s="109">
        <f t="shared" si="61"/>
        <v>2380.0249999999996</v>
      </c>
      <c r="AA57" s="110">
        <f>F57/Y57*100</f>
        <v>122.87632993703501</v>
      </c>
    </row>
    <row r="58" spans="1:27" s="9" customFormat="1" ht="58.5" x14ac:dyDescent="0.25">
      <c r="A58" s="23">
        <f t="shared" si="64"/>
        <v>10</v>
      </c>
      <c r="B58" s="134" t="s">
        <v>193</v>
      </c>
      <c r="C58" s="136" t="s">
        <v>194</v>
      </c>
      <c r="D58" s="116">
        <v>0</v>
      </c>
      <c r="E58" s="116">
        <v>0</v>
      </c>
      <c r="F58" s="107">
        <f t="shared" si="22"/>
        <v>0</v>
      </c>
      <c r="G58" s="106">
        <v>0</v>
      </c>
      <c r="H58" s="106">
        <v>0</v>
      </c>
      <c r="I58" s="106">
        <v>0</v>
      </c>
      <c r="J58" s="106">
        <v>0</v>
      </c>
      <c r="K58" s="106">
        <v>0</v>
      </c>
      <c r="L58" s="106">
        <v>0</v>
      </c>
      <c r="M58" s="106">
        <v>0</v>
      </c>
      <c r="N58" s="106">
        <v>0</v>
      </c>
      <c r="O58" s="106">
        <v>0</v>
      </c>
      <c r="P58" s="106">
        <v>0</v>
      </c>
      <c r="Q58" s="106">
        <v>0</v>
      </c>
      <c r="R58" s="108">
        <v>0</v>
      </c>
      <c r="S58" s="109">
        <f t="shared" si="59"/>
        <v>0</v>
      </c>
      <c r="T58" s="110"/>
      <c r="U58" s="106">
        <f t="shared" si="66"/>
        <v>0</v>
      </c>
      <c r="V58" s="109">
        <f t="shared" si="60"/>
        <v>0</v>
      </c>
      <c r="W58" s="110"/>
      <c r="X58" s="110"/>
      <c r="Y58" s="107">
        <v>20.524999999999999</v>
      </c>
      <c r="Z58" s="109">
        <f t="shared" si="61"/>
        <v>-20.524999999999999</v>
      </c>
      <c r="AA58" s="110"/>
    </row>
    <row r="59" spans="1:27" s="9" customFormat="1" ht="58.5" x14ac:dyDescent="0.25">
      <c r="A59" s="23">
        <f t="shared" si="64"/>
        <v>11</v>
      </c>
      <c r="B59" s="134" t="s">
        <v>210</v>
      </c>
      <c r="C59" s="136" t="s">
        <v>192</v>
      </c>
      <c r="D59" s="116">
        <v>3718.5</v>
      </c>
      <c r="E59" s="116">
        <v>3346.6</v>
      </c>
      <c r="F59" s="107">
        <f t="shared" si="22"/>
        <v>2814.1830000000004</v>
      </c>
      <c r="G59" s="106">
        <v>82.944999999999993</v>
      </c>
      <c r="H59" s="106">
        <v>230.36500000000001</v>
      </c>
      <c r="I59" s="106">
        <v>230.36500000000001</v>
      </c>
      <c r="J59" s="106">
        <v>230.36500000000001</v>
      </c>
      <c r="K59" s="106">
        <v>198.56200000000001</v>
      </c>
      <c r="L59" s="106">
        <v>198.56200000000001</v>
      </c>
      <c r="M59" s="106">
        <v>198.56200000000001</v>
      </c>
      <c r="N59" s="106">
        <v>634.09</v>
      </c>
      <c r="O59" s="106">
        <v>274.37900000000002</v>
      </c>
      <c r="P59" s="106">
        <v>267.99400000000003</v>
      </c>
      <c r="Q59" s="106">
        <v>267.99400000000003</v>
      </c>
      <c r="R59" s="108">
        <v>2814.183</v>
      </c>
      <c r="S59" s="109">
        <f t="shared" si="59"/>
        <v>0</v>
      </c>
      <c r="T59" s="110">
        <f>F59/R59*100</f>
        <v>100.00000000000003</v>
      </c>
      <c r="U59" s="106">
        <f t="shared" si="66"/>
        <v>3346.6</v>
      </c>
      <c r="V59" s="109">
        <f t="shared" si="60"/>
        <v>-532.41699999999946</v>
      </c>
      <c r="W59" s="110">
        <f>F59/U59*100</f>
        <v>84.090808581844271</v>
      </c>
      <c r="X59" s="110">
        <f t="shared" si="24"/>
        <v>84.090808581844271</v>
      </c>
      <c r="Y59" s="107">
        <v>3306.4949999999994</v>
      </c>
      <c r="Z59" s="109">
        <f t="shared" si="61"/>
        <v>-492.31199999999899</v>
      </c>
      <c r="AA59" s="110">
        <f>F59/Y59*100</f>
        <v>85.110759278329496</v>
      </c>
    </row>
    <row r="60" spans="1:27" s="9" customFormat="1" ht="58.5" x14ac:dyDescent="0.25">
      <c r="A60" s="23">
        <f t="shared" si="64"/>
        <v>12</v>
      </c>
      <c r="B60" s="134" t="s">
        <v>211</v>
      </c>
      <c r="C60" s="136" t="s">
        <v>170</v>
      </c>
      <c r="D60" s="116">
        <v>0</v>
      </c>
      <c r="E60" s="116">
        <v>0</v>
      </c>
      <c r="F60" s="107">
        <f>SUM(G60:Q60)</f>
        <v>0</v>
      </c>
      <c r="G60" s="106">
        <v>0</v>
      </c>
      <c r="H60" s="106">
        <v>0</v>
      </c>
      <c r="I60" s="106">
        <v>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0</v>
      </c>
      <c r="Q60" s="106">
        <v>0</v>
      </c>
      <c r="R60" s="108">
        <v>0</v>
      </c>
      <c r="S60" s="109">
        <f t="shared" si="59"/>
        <v>0</v>
      </c>
      <c r="T60" s="110"/>
      <c r="U60" s="106">
        <f t="shared" si="66"/>
        <v>0</v>
      </c>
      <c r="V60" s="109">
        <f t="shared" si="60"/>
        <v>0</v>
      </c>
      <c r="W60" s="110"/>
      <c r="X60" s="110"/>
      <c r="Y60" s="107">
        <v>10198.897000000001</v>
      </c>
      <c r="Z60" s="109">
        <f t="shared" si="61"/>
        <v>-10198.897000000001</v>
      </c>
      <c r="AA60" s="110"/>
    </row>
    <row r="61" spans="1:27" s="9" customFormat="1" ht="58.5" x14ac:dyDescent="0.25">
      <c r="A61" s="23">
        <f t="shared" si="64"/>
        <v>13</v>
      </c>
      <c r="B61" s="137" t="s">
        <v>212</v>
      </c>
      <c r="C61" s="136" t="s">
        <v>121</v>
      </c>
      <c r="D61" s="116">
        <v>0</v>
      </c>
      <c r="E61" s="116">
        <f t="shared" si="65"/>
        <v>0</v>
      </c>
      <c r="F61" s="107">
        <f t="shared" si="22"/>
        <v>0</v>
      </c>
      <c r="G61" s="106">
        <v>0</v>
      </c>
      <c r="H61" s="106">
        <v>0</v>
      </c>
      <c r="I61" s="106">
        <v>0</v>
      </c>
      <c r="J61" s="106">
        <v>0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106">
        <v>0</v>
      </c>
      <c r="Q61" s="106">
        <v>0</v>
      </c>
      <c r="R61" s="108">
        <v>0</v>
      </c>
      <c r="S61" s="109">
        <f t="shared" si="59"/>
        <v>0</v>
      </c>
      <c r="T61" s="110"/>
      <c r="U61" s="106">
        <f t="shared" si="66"/>
        <v>0</v>
      </c>
      <c r="V61" s="109">
        <f t="shared" si="60"/>
        <v>0</v>
      </c>
      <c r="W61" s="110"/>
      <c r="X61" s="110"/>
      <c r="Y61" s="107">
        <v>17298.433999999997</v>
      </c>
      <c r="Z61" s="109">
        <f t="shared" si="61"/>
        <v>-17298.433999999997</v>
      </c>
      <c r="AA61" s="110"/>
    </row>
    <row r="62" spans="1:27" s="9" customFormat="1" ht="32.25" customHeight="1" x14ac:dyDescent="0.25">
      <c r="A62" s="23">
        <f t="shared" si="64"/>
        <v>14</v>
      </c>
      <c r="B62" s="137" t="s">
        <v>213</v>
      </c>
      <c r="C62" s="136" t="s">
        <v>107</v>
      </c>
      <c r="D62" s="116">
        <f>SUM(D63:D66)</f>
        <v>4144</v>
      </c>
      <c r="E62" s="116">
        <f>SUM(E63:E66)</f>
        <v>4144</v>
      </c>
      <c r="F62" s="107">
        <f t="shared" si="22"/>
        <v>2978.9690000000001</v>
      </c>
      <c r="G62" s="106">
        <f t="shared" ref="G62:Q62" si="69">SUM(G63:G66)</f>
        <v>0</v>
      </c>
      <c r="H62" s="106">
        <f t="shared" si="69"/>
        <v>69.319000000000003</v>
      </c>
      <c r="I62" s="106">
        <f t="shared" si="69"/>
        <v>2.609</v>
      </c>
      <c r="J62" s="106">
        <f t="shared" si="69"/>
        <v>835.69900000000007</v>
      </c>
      <c r="K62" s="106">
        <f t="shared" ref="K62:P62" si="70">SUM(K63:K66)</f>
        <v>575.18200000000002</v>
      </c>
      <c r="L62" s="106">
        <f t="shared" si="70"/>
        <v>141.405</v>
      </c>
      <c r="M62" s="106">
        <f t="shared" si="70"/>
        <v>47.177999999999997</v>
      </c>
      <c r="N62" s="106">
        <f t="shared" si="70"/>
        <v>100.53100000000001</v>
      </c>
      <c r="O62" s="106">
        <f t="shared" si="70"/>
        <v>874.37599999999998</v>
      </c>
      <c r="P62" s="106">
        <f t="shared" si="70"/>
        <v>159.119</v>
      </c>
      <c r="Q62" s="106">
        <f t="shared" si="69"/>
        <v>173.55099999999999</v>
      </c>
      <c r="R62" s="106">
        <f>SUM(R63:R69)</f>
        <v>3688.7999999999997</v>
      </c>
      <c r="S62" s="109">
        <f t="shared" si="59"/>
        <v>-709.83099999999968</v>
      </c>
      <c r="T62" s="110">
        <f t="shared" ref="T62:T66" si="71">F62/R62*100</f>
        <v>80.757129689872059</v>
      </c>
      <c r="U62" s="106">
        <f t="shared" si="66"/>
        <v>4144</v>
      </c>
      <c r="V62" s="109">
        <f t="shared" si="60"/>
        <v>-1165.0309999999999</v>
      </c>
      <c r="W62" s="110">
        <f t="shared" ref="W62:W66" si="72">F62/U62*100</f>
        <v>71.886317567567573</v>
      </c>
      <c r="X62" s="110">
        <f t="shared" si="24"/>
        <v>71.886317567567573</v>
      </c>
      <c r="Y62" s="107">
        <f>SUM(Y63:Y69)</f>
        <v>4326.6100000000006</v>
      </c>
      <c r="Z62" s="109">
        <f t="shared" si="61"/>
        <v>-1347.6410000000005</v>
      </c>
      <c r="AA62" s="110">
        <f>F62/Y62*100</f>
        <v>68.852265399469786</v>
      </c>
    </row>
    <row r="63" spans="1:27" s="41" customFormat="1" ht="39" x14ac:dyDescent="0.25">
      <c r="A63" s="40" t="s">
        <v>196</v>
      </c>
      <c r="B63" s="135" t="s">
        <v>214</v>
      </c>
      <c r="C63" s="97"/>
      <c r="D63" s="117">
        <v>105</v>
      </c>
      <c r="E63" s="117">
        <f t="shared" ref="E63:E69" si="73">D63</f>
        <v>105</v>
      </c>
      <c r="F63" s="112">
        <f t="shared" si="22"/>
        <v>50.459000000000003</v>
      </c>
      <c r="G63" s="111">
        <v>0</v>
      </c>
      <c r="H63" s="111">
        <v>10.734999999999999</v>
      </c>
      <c r="I63" s="111">
        <v>2.609</v>
      </c>
      <c r="J63" s="111">
        <f>11.002</f>
        <v>11.002000000000001</v>
      </c>
      <c r="K63" s="111">
        <v>7.4420000000000002</v>
      </c>
      <c r="L63" s="111">
        <f>2.763</f>
        <v>2.7629999999999999</v>
      </c>
      <c r="M63" s="111">
        <v>0</v>
      </c>
      <c r="N63" s="111">
        <v>3.2349999999999999</v>
      </c>
      <c r="O63" s="111">
        <v>7.0149999999999997</v>
      </c>
      <c r="P63" s="111">
        <v>5.6580000000000004</v>
      </c>
      <c r="Q63" s="111">
        <v>0</v>
      </c>
      <c r="R63" s="113">
        <v>96.272000000000006</v>
      </c>
      <c r="S63" s="114">
        <f t="shared" si="59"/>
        <v>-45.813000000000002</v>
      </c>
      <c r="T63" s="115">
        <f t="shared" si="71"/>
        <v>52.412954960943992</v>
      </c>
      <c r="U63" s="111">
        <f t="shared" si="66"/>
        <v>105</v>
      </c>
      <c r="V63" s="114">
        <f t="shared" si="60"/>
        <v>-54.540999999999997</v>
      </c>
      <c r="W63" s="115">
        <f t="shared" si="72"/>
        <v>48.05619047619048</v>
      </c>
      <c r="X63" s="115">
        <f t="shared" si="24"/>
        <v>48.05619047619048</v>
      </c>
      <c r="Y63" s="112">
        <v>83.575999999999993</v>
      </c>
      <c r="Z63" s="114">
        <f t="shared" si="61"/>
        <v>-33.11699999999999</v>
      </c>
      <c r="AA63" s="115">
        <f t="shared" ref="AA63:AA66" si="74">F63/Y63*100</f>
        <v>60.374988034842545</v>
      </c>
    </row>
    <row r="64" spans="1:27" s="41" customFormat="1" ht="39" x14ac:dyDescent="0.25">
      <c r="A64" s="40" t="s">
        <v>197</v>
      </c>
      <c r="B64" s="135" t="s">
        <v>215</v>
      </c>
      <c r="C64" s="97"/>
      <c r="D64" s="117">
        <v>1246.7</v>
      </c>
      <c r="E64" s="117">
        <f t="shared" si="73"/>
        <v>1246.7</v>
      </c>
      <c r="F64" s="112">
        <f t="shared" si="22"/>
        <v>1057.7670000000001</v>
      </c>
      <c r="G64" s="111">
        <v>0</v>
      </c>
      <c r="H64" s="111">
        <v>58.584000000000003</v>
      </c>
      <c r="I64" s="111">
        <v>0</v>
      </c>
      <c r="J64" s="111">
        <f>65.714+117.526</f>
        <v>183.24</v>
      </c>
      <c r="K64" s="111">
        <v>140.1</v>
      </c>
      <c r="L64" s="111">
        <v>138.642</v>
      </c>
      <c r="M64" s="111">
        <v>47.177999999999997</v>
      </c>
      <c r="N64" s="111">
        <v>97.296000000000006</v>
      </c>
      <c r="O64" s="111">
        <v>65.715000000000003</v>
      </c>
      <c r="P64" s="111">
        <v>153.46100000000001</v>
      </c>
      <c r="Q64" s="111">
        <v>173.55099999999999</v>
      </c>
      <c r="R64" s="113">
        <v>1057.7670000000001</v>
      </c>
      <c r="S64" s="114">
        <f t="shared" si="59"/>
        <v>0</v>
      </c>
      <c r="T64" s="115">
        <f t="shared" si="71"/>
        <v>100</v>
      </c>
      <c r="U64" s="111">
        <f t="shared" si="66"/>
        <v>1246.7</v>
      </c>
      <c r="V64" s="114">
        <f t="shared" si="60"/>
        <v>-188.93299999999999</v>
      </c>
      <c r="W64" s="115">
        <f t="shared" si="72"/>
        <v>84.845351728563415</v>
      </c>
      <c r="X64" s="115">
        <f t="shared" si="24"/>
        <v>84.845351728563415</v>
      </c>
      <c r="Y64" s="112">
        <v>1057.7670000000001</v>
      </c>
      <c r="Z64" s="114">
        <f t="shared" si="61"/>
        <v>0</v>
      </c>
      <c r="AA64" s="115">
        <f t="shared" si="74"/>
        <v>100</v>
      </c>
    </row>
    <row r="65" spans="1:27" s="41" customFormat="1" ht="78" x14ac:dyDescent="0.25">
      <c r="A65" s="40" t="s">
        <v>198</v>
      </c>
      <c r="B65" s="135" t="s">
        <v>216</v>
      </c>
      <c r="C65" s="97"/>
      <c r="D65" s="117">
        <v>292.3</v>
      </c>
      <c r="E65" s="117">
        <f t="shared" si="73"/>
        <v>292.3</v>
      </c>
      <c r="F65" s="112">
        <f t="shared" si="22"/>
        <v>292.29999999999995</v>
      </c>
      <c r="G65" s="111">
        <v>0</v>
      </c>
      <c r="H65" s="111">
        <v>0</v>
      </c>
      <c r="I65" s="111">
        <v>0</v>
      </c>
      <c r="J65" s="111">
        <v>146.136</v>
      </c>
      <c r="K65" s="111">
        <v>0</v>
      </c>
      <c r="L65" s="111">
        <v>0</v>
      </c>
      <c r="M65" s="111">
        <v>0</v>
      </c>
      <c r="N65" s="111">
        <v>0</v>
      </c>
      <c r="O65" s="111">
        <v>146.16399999999999</v>
      </c>
      <c r="P65" s="111">
        <v>0</v>
      </c>
      <c r="Q65" s="111">
        <v>0</v>
      </c>
      <c r="R65" s="113">
        <v>292.3</v>
      </c>
      <c r="S65" s="114">
        <f t="shared" si="59"/>
        <v>0</v>
      </c>
      <c r="T65" s="115">
        <f t="shared" si="71"/>
        <v>99.999999999999972</v>
      </c>
      <c r="U65" s="111">
        <f t="shared" si="66"/>
        <v>292.3</v>
      </c>
      <c r="V65" s="114">
        <f t="shared" si="60"/>
        <v>0</v>
      </c>
      <c r="W65" s="115">
        <f t="shared" si="72"/>
        <v>99.999999999999972</v>
      </c>
      <c r="X65" s="115">
        <f t="shared" si="24"/>
        <v>99.999999999999972</v>
      </c>
      <c r="Y65" s="112">
        <v>292.29999999999995</v>
      </c>
      <c r="Z65" s="114">
        <f t="shared" si="61"/>
        <v>0</v>
      </c>
      <c r="AA65" s="115">
        <f t="shared" si="74"/>
        <v>100</v>
      </c>
    </row>
    <row r="66" spans="1:27" s="41" customFormat="1" ht="58.5" x14ac:dyDescent="0.25">
      <c r="A66" s="40" t="s">
        <v>199</v>
      </c>
      <c r="B66" s="135" t="s">
        <v>217</v>
      </c>
      <c r="C66" s="97"/>
      <c r="D66" s="117">
        <v>2500</v>
      </c>
      <c r="E66" s="117">
        <f t="shared" si="73"/>
        <v>2500</v>
      </c>
      <c r="F66" s="112">
        <f t="shared" si="22"/>
        <v>1578.443</v>
      </c>
      <c r="G66" s="111">
        <v>0</v>
      </c>
      <c r="H66" s="111">
        <v>0</v>
      </c>
      <c r="I66" s="111">
        <v>0</v>
      </c>
      <c r="J66" s="111">
        <v>495.32100000000003</v>
      </c>
      <c r="K66" s="111">
        <f>415.779+11.861</f>
        <v>427.64</v>
      </c>
      <c r="L66" s="111">
        <v>0</v>
      </c>
      <c r="M66" s="111">
        <v>0</v>
      </c>
      <c r="N66" s="111">
        <v>0</v>
      </c>
      <c r="O66" s="111">
        <v>655.48199999999997</v>
      </c>
      <c r="P66" s="111">
        <v>0</v>
      </c>
      <c r="Q66" s="111">
        <v>0</v>
      </c>
      <c r="R66" s="113">
        <v>2242.4609999999998</v>
      </c>
      <c r="S66" s="114">
        <f t="shared" si="59"/>
        <v>-664.0179999999998</v>
      </c>
      <c r="T66" s="115">
        <f t="shared" si="71"/>
        <v>70.388871868897624</v>
      </c>
      <c r="U66" s="111">
        <f t="shared" si="66"/>
        <v>2500</v>
      </c>
      <c r="V66" s="114">
        <f t="shared" si="60"/>
        <v>-921.55700000000002</v>
      </c>
      <c r="W66" s="115">
        <f t="shared" si="72"/>
        <v>63.137719999999995</v>
      </c>
      <c r="X66" s="115">
        <f t="shared" si="24"/>
        <v>63.137719999999995</v>
      </c>
      <c r="Y66" s="112">
        <v>1301.931</v>
      </c>
      <c r="Z66" s="114">
        <f t="shared" si="61"/>
        <v>276.51199999999994</v>
      </c>
      <c r="AA66" s="115">
        <f t="shared" si="74"/>
        <v>121.23860634703374</v>
      </c>
    </row>
    <row r="67" spans="1:27" s="41" customFormat="1" ht="57" x14ac:dyDescent="0.25">
      <c r="A67" s="40" t="s">
        <v>200</v>
      </c>
      <c r="B67" s="135" t="s">
        <v>219</v>
      </c>
      <c r="C67" s="97"/>
      <c r="D67" s="117">
        <v>0</v>
      </c>
      <c r="E67" s="117">
        <f t="shared" si="73"/>
        <v>0</v>
      </c>
      <c r="F67" s="112">
        <f t="shared" si="22"/>
        <v>0</v>
      </c>
      <c r="G67" s="111">
        <v>0</v>
      </c>
      <c r="H67" s="111">
        <v>0</v>
      </c>
      <c r="I67" s="111">
        <v>0</v>
      </c>
      <c r="J67" s="111">
        <v>0</v>
      </c>
      <c r="K67" s="111">
        <v>0</v>
      </c>
      <c r="L67" s="111">
        <v>0</v>
      </c>
      <c r="M67" s="111">
        <v>0</v>
      </c>
      <c r="N67" s="111">
        <v>0</v>
      </c>
      <c r="O67" s="111">
        <v>0</v>
      </c>
      <c r="P67" s="111">
        <v>0</v>
      </c>
      <c r="Q67" s="111">
        <v>0</v>
      </c>
      <c r="R67" s="113">
        <v>0</v>
      </c>
      <c r="S67" s="114">
        <f t="shared" si="59"/>
        <v>0</v>
      </c>
      <c r="T67" s="115"/>
      <c r="U67" s="111">
        <f t="shared" si="66"/>
        <v>0</v>
      </c>
      <c r="V67" s="114">
        <f t="shared" si="60"/>
        <v>0</v>
      </c>
      <c r="W67" s="115"/>
      <c r="X67" s="115"/>
      <c r="Y67" s="112">
        <v>1516.0360000000001</v>
      </c>
      <c r="Z67" s="114">
        <f t="shared" si="61"/>
        <v>-1516.0360000000001</v>
      </c>
      <c r="AA67" s="115"/>
    </row>
    <row r="68" spans="1:27" s="41" customFormat="1" ht="117" x14ac:dyDescent="0.25">
      <c r="A68" s="40" t="s">
        <v>201</v>
      </c>
      <c r="B68" s="135" t="s">
        <v>195</v>
      </c>
      <c r="C68" s="97"/>
      <c r="D68" s="117"/>
      <c r="E68" s="117">
        <f t="shared" ref="E68" si="75">D68</f>
        <v>0</v>
      </c>
      <c r="F68" s="112">
        <f t="shared" ref="F68" si="76">SUM(G68:Q68)</f>
        <v>0</v>
      </c>
      <c r="G68" s="113">
        <v>0</v>
      </c>
      <c r="H68" s="113">
        <v>0</v>
      </c>
      <c r="I68" s="113">
        <v>0</v>
      </c>
      <c r="J68" s="113">
        <v>0</v>
      </c>
      <c r="K68" s="113">
        <v>0</v>
      </c>
      <c r="L68" s="113">
        <v>0</v>
      </c>
      <c r="M68" s="113">
        <v>0</v>
      </c>
      <c r="N68" s="113">
        <v>0</v>
      </c>
      <c r="O68" s="113">
        <v>0</v>
      </c>
      <c r="P68" s="113">
        <v>0</v>
      </c>
      <c r="Q68" s="113">
        <v>0</v>
      </c>
      <c r="R68" s="113">
        <v>0</v>
      </c>
      <c r="S68" s="114">
        <f t="shared" si="59"/>
        <v>0</v>
      </c>
      <c r="T68" s="115"/>
      <c r="U68" s="111">
        <f t="shared" ref="U68" si="77">E68</f>
        <v>0</v>
      </c>
      <c r="V68" s="114">
        <f t="shared" ref="V68" si="78">F68-U68</f>
        <v>0</v>
      </c>
      <c r="W68" s="115"/>
      <c r="X68" s="115"/>
      <c r="Y68" s="112">
        <v>50</v>
      </c>
      <c r="Z68" s="114">
        <f t="shared" si="61"/>
        <v>-50</v>
      </c>
      <c r="AA68" s="115"/>
    </row>
    <row r="69" spans="1:27" s="41" customFormat="1" ht="156" x14ac:dyDescent="0.25">
      <c r="A69" s="40" t="s">
        <v>202</v>
      </c>
      <c r="B69" s="135" t="s">
        <v>218</v>
      </c>
      <c r="C69" s="97"/>
      <c r="D69" s="117">
        <v>0</v>
      </c>
      <c r="E69" s="117">
        <f t="shared" si="73"/>
        <v>0</v>
      </c>
      <c r="F69" s="112">
        <f t="shared" si="22"/>
        <v>0</v>
      </c>
      <c r="G69" s="113">
        <v>0</v>
      </c>
      <c r="H69" s="113">
        <v>0</v>
      </c>
      <c r="I69" s="113">
        <v>0</v>
      </c>
      <c r="J69" s="113">
        <v>0</v>
      </c>
      <c r="K69" s="113">
        <v>0</v>
      </c>
      <c r="L69" s="111">
        <v>0</v>
      </c>
      <c r="M69" s="111">
        <v>0</v>
      </c>
      <c r="N69" s="111">
        <v>0</v>
      </c>
      <c r="O69" s="111">
        <v>0</v>
      </c>
      <c r="P69" s="111">
        <v>0</v>
      </c>
      <c r="Q69" s="111">
        <v>0</v>
      </c>
      <c r="R69" s="113">
        <v>0</v>
      </c>
      <c r="S69" s="114">
        <f t="shared" si="59"/>
        <v>0</v>
      </c>
      <c r="T69" s="115"/>
      <c r="U69" s="111">
        <f t="shared" si="66"/>
        <v>0</v>
      </c>
      <c r="V69" s="114">
        <f t="shared" si="60"/>
        <v>0</v>
      </c>
      <c r="W69" s="115"/>
      <c r="X69" s="115"/>
      <c r="Y69" s="112">
        <v>25</v>
      </c>
      <c r="Z69" s="114">
        <f t="shared" si="61"/>
        <v>-25</v>
      </c>
      <c r="AA69" s="115"/>
    </row>
    <row r="70" spans="1:27" s="46" customFormat="1" ht="32.25" customHeight="1" x14ac:dyDescent="0.3">
      <c r="A70" s="43"/>
      <c r="B70" s="47" t="s">
        <v>28</v>
      </c>
      <c r="C70" s="44"/>
      <c r="D70" s="45">
        <f>D73+D72</f>
        <v>909311.34</v>
      </c>
      <c r="E70" s="45">
        <f>E73+E72</f>
        <v>826823.81499999994</v>
      </c>
      <c r="F70" s="45">
        <f t="shared" si="22"/>
        <v>759749.72799999989</v>
      </c>
      <c r="G70" s="45">
        <f t="shared" ref="G70:R70" si="79">G73+G72</f>
        <v>69678.231999999989</v>
      </c>
      <c r="H70" s="45">
        <f t="shared" si="79"/>
        <v>69894.97</v>
      </c>
      <c r="I70" s="45">
        <f t="shared" si="79"/>
        <v>69828.259999999995</v>
      </c>
      <c r="J70" s="45">
        <f t="shared" si="79"/>
        <v>70661.349999999991</v>
      </c>
      <c r="K70" s="45">
        <f t="shared" ref="K70:P70" si="80">K73+K72</f>
        <v>87818.024999999994</v>
      </c>
      <c r="L70" s="45">
        <f t="shared" si="80"/>
        <v>140325.394</v>
      </c>
      <c r="M70" s="45">
        <f t="shared" si="80"/>
        <v>33926.944000000003</v>
      </c>
      <c r="N70" s="45">
        <f t="shared" si="80"/>
        <v>32409.428999999996</v>
      </c>
      <c r="O70" s="45">
        <f t="shared" si="80"/>
        <v>60720.714999999997</v>
      </c>
      <c r="P70" s="45">
        <f t="shared" si="80"/>
        <v>61430.173999999999</v>
      </c>
      <c r="Q70" s="45">
        <f t="shared" si="79"/>
        <v>63056.235000000001</v>
      </c>
      <c r="R70" s="45">
        <f t="shared" si="79"/>
        <v>760459.55900000001</v>
      </c>
      <c r="S70" s="82">
        <f>F70-R70</f>
        <v>-709.831000000122</v>
      </c>
      <c r="T70" s="83">
        <f>F70/R70*100</f>
        <v>99.906657626746977</v>
      </c>
      <c r="U70" s="45">
        <f>U73+U72</f>
        <v>820416.84</v>
      </c>
      <c r="V70" s="82">
        <f>F70-U70</f>
        <v>-60667.112000000081</v>
      </c>
      <c r="W70" s="83">
        <f>F70/U70*100</f>
        <v>92.605330724318137</v>
      </c>
      <c r="X70" s="83">
        <f t="shared" si="24"/>
        <v>91.887741283794526</v>
      </c>
      <c r="Y70" s="45">
        <f>Y73+Y72</f>
        <v>718149.37800000014</v>
      </c>
      <c r="Z70" s="82">
        <f>F70-Y70</f>
        <v>41600.349999999744</v>
      </c>
      <c r="AA70" s="83">
        <f>F70/Y70*100</f>
        <v>105.79271545369211</v>
      </c>
    </row>
    <row r="71" spans="1:27" s="12" customFormat="1" ht="23.25" hidden="1" x14ac:dyDescent="0.25">
      <c r="A71" s="11"/>
      <c r="B71" s="155" t="s">
        <v>93</v>
      </c>
      <c r="C71" s="10"/>
      <c r="D71" s="118"/>
      <c r="E71" s="118"/>
      <c r="F71" s="119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09"/>
      <c r="T71" s="110"/>
      <c r="U71" s="118"/>
      <c r="V71" s="85"/>
      <c r="W71" s="86"/>
      <c r="X71" s="86"/>
      <c r="Y71" s="119"/>
      <c r="Z71" s="85"/>
      <c r="AA71" s="86"/>
    </row>
    <row r="72" spans="1:27" s="12" customFormat="1" ht="48" hidden="1" customHeight="1" x14ac:dyDescent="0.25">
      <c r="A72" s="11"/>
      <c r="B72" s="161" t="s">
        <v>108</v>
      </c>
      <c r="C72" s="25"/>
      <c r="D72" s="54">
        <f>D52+D53</f>
        <v>29000</v>
      </c>
      <c r="E72" s="54">
        <f>E52+E53</f>
        <v>35406.974999999999</v>
      </c>
      <c r="F72" s="45">
        <f t="shared" si="22"/>
        <v>32990.674999999996</v>
      </c>
      <c r="G72" s="54">
        <f t="shared" ref="G72:R72" si="81">G52+G53</f>
        <v>2416.6999999999998</v>
      </c>
      <c r="H72" s="54">
        <f t="shared" si="81"/>
        <v>2416.6999999999998</v>
      </c>
      <c r="I72" s="54">
        <f t="shared" si="81"/>
        <v>2416.6999999999998</v>
      </c>
      <c r="J72" s="54">
        <f t="shared" si="81"/>
        <v>2416.6999999999998</v>
      </c>
      <c r="K72" s="54">
        <f t="shared" si="81"/>
        <v>2416.6999999999998</v>
      </c>
      <c r="L72" s="54">
        <f t="shared" si="81"/>
        <v>2416.6999999999998</v>
      </c>
      <c r="M72" s="54">
        <f t="shared" si="81"/>
        <v>5452.94</v>
      </c>
      <c r="N72" s="54">
        <f t="shared" si="81"/>
        <v>3475.0829999999996</v>
      </c>
      <c r="O72" s="54">
        <f t="shared" ref="O72:P72" si="82">O52+O53</f>
        <v>2416.6999999999998</v>
      </c>
      <c r="P72" s="54">
        <f t="shared" si="82"/>
        <v>3132.3689999999997</v>
      </c>
      <c r="Q72" s="54">
        <f t="shared" si="81"/>
        <v>4013.3829999999998</v>
      </c>
      <c r="R72" s="54">
        <f t="shared" si="81"/>
        <v>32990.675000000003</v>
      </c>
      <c r="S72" s="85">
        <f>F72-R72</f>
        <v>0</v>
      </c>
      <c r="T72" s="86">
        <f>F72/R72*100</f>
        <v>99.999999999999972</v>
      </c>
      <c r="U72" s="54">
        <f>U52</f>
        <v>29000</v>
      </c>
      <c r="V72" s="85">
        <f>F72-U72</f>
        <v>3990.6749999999956</v>
      </c>
      <c r="W72" s="86">
        <f>F72/U72*100</f>
        <v>113.76094827586205</v>
      </c>
      <c r="X72" s="86">
        <f t="shared" si="24"/>
        <v>93.175638415877089</v>
      </c>
      <c r="Y72" s="45">
        <f>Y52</f>
        <v>0</v>
      </c>
      <c r="Z72" s="85">
        <f>F72-Y72</f>
        <v>32990.674999999996</v>
      </c>
      <c r="AA72" s="86"/>
    </row>
    <row r="73" spans="1:27" s="12" customFormat="1" ht="39" hidden="1" customHeight="1" x14ac:dyDescent="0.25">
      <c r="A73" s="11"/>
      <c r="B73" s="161" t="s">
        <v>68</v>
      </c>
      <c r="C73" s="25"/>
      <c r="D73" s="54">
        <f>D74+D75</f>
        <v>880311.34</v>
      </c>
      <c r="E73" s="54">
        <f>E74+E75</f>
        <v>791416.84</v>
      </c>
      <c r="F73" s="45">
        <f t="shared" si="22"/>
        <v>726759.05299999996</v>
      </c>
      <c r="G73" s="54">
        <f t="shared" ref="G73:R73" si="83">G74+G75</f>
        <v>67261.531999999992</v>
      </c>
      <c r="H73" s="54">
        <f t="shared" si="83"/>
        <v>67478.27</v>
      </c>
      <c r="I73" s="54">
        <f t="shared" si="83"/>
        <v>67411.56</v>
      </c>
      <c r="J73" s="54">
        <f t="shared" si="83"/>
        <v>68244.649999999994</v>
      </c>
      <c r="K73" s="54">
        <f t="shared" ref="K73:P73" si="84">K74+K75</f>
        <v>85401.324999999997</v>
      </c>
      <c r="L73" s="54">
        <f t="shared" si="84"/>
        <v>137908.69399999999</v>
      </c>
      <c r="M73" s="54">
        <f t="shared" si="84"/>
        <v>28474.004000000001</v>
      </c>
      <c r="N73" s="54">
        <f t="shared" si="84"/>
        <v>28934.345999999998</v>
      </c>
      <c r="O73" s="54">
        <f t="shared" si="84"/>
        <v>58304.014999999999</v>
      </c>
      <c r="P73" s="54">
        <f t="shared" si="84"/>
        <v>58297.805</v>
      </c>
      <c r="Q73" s="54">
        <f t="shared" si="83"/>
        <v>59042.851999999999</v>
      </c>
      <c r="R73" s="54">
        <f t="shared" si="83"/>
        <v>727468.88399999996</v>
      </c>
      <c r="S73" s="85">
        <f>F73-R73</f>
        <v>-709.83100000000559</v>
      </c>
      <c r="T73" s="86">
        <f>F73/R73*100</f>
        <v>99.902424555109903</v>
      </c>
      <c r="U73" s="54">
        <f>U74+U75</f>
        <v>791416.84</v>
      </c>
      <c r="V73" s="85">
        <f>F73-U73</f>
        <v>-64657.787000000011</v>
      </c>
      <c r="W73" s="86">
        <f>F73/U73*100</f>
        <v>91.830122416904842</v>
      </c>
      <c r="X73" s="86">
        <f t="shared" si="24"/>
        <v>91.830122416904842</v>
      </c>
      <c r="Y73" s="45">
        <f>Y74+Y75</f>
        <v>718149.37800000014</v>
      </c>
      <c r="Z73" s="85">
        <f>F73-Y73</f>
        <v>8609.6749999998137</v>
      </c>
      <c r="AA73" s="86">
        <f>F73/Y73*100</f>
        <v>101.19886965911984</v>
      </c>
    </row>
    <row r="74" spans="1:27" s="7" customFormat="1" ht="39" hidden="1" customHeight="1" x14ac:dyDescent="0.25">
      <c r="A74" s="13"/>
      <c r="B74" s="16" t="s">
        <v>97</v>
      </c>
      <c r="C74" s="16"/>
      <c r="D74" s="117">
        <f>D50</f>
        <v>855684.1</v>
      </c>
      <c r="E74" s="117">
        <f>E50</f>
        <v>770115.7</v>
      </c>
      <c r="F74" s="120">
        <f t="shared" si="22"/>
        <v>708182</v>
      </c>
      <c r="G74" s="117">
        <f t="shared" ref="G74:R74" si="85">G50</f>
        <v>65887.7</v>
      </c>
      <c r="H74" s="117">
        <f t="shared" si="85"/>
        <v>65887.7</v>
      </c>
      <c r="I74" s="117">
        <f t="shared" si="85"/>
        <v>65887.7</v>
      </c>
      <c r="J74" s="117">
        <f t="shared" si="85"/>
        <v>65887.7</v>
      </c>
      <c r="K74" s="117">
        <f t="shared" si="85"/>
        <v>83001.399999999994</v>
      </c>
      <c r="L74" s="117">
        <f t="shared" si="85"/>
        <v>135324.4</v>
      </c>
      <c r="M74" s="117">
        <f t="shared" si="85"/>
        <v>27767.9</v>
      </c>
      <c r="N74" s="117">
        <f t="shared" si="85"/>
        <v>27740.3</v>
      </c>
      <c r="O74" s="117">
        <f t="shared" ref="O74:P74" si="86">O50</f>
        <v>56223.6</v>
      </c>
      <c r="P74" s="117">
        <f t="shared" si="86"/>
        <v>56927.5</v>
      </c>
      <c r="Q74" s="117">
        <f t="shared" si="85"/>
        <v>57646.1</v>
      </c>
      <c r="R74" s="117">
        <f t="shared" si="85"/>
        <v>708182</v>
      </c>
      <c r="S74" s="114">
        <f>F74-R74</f>
        <v>0</v>
      </c>
      <c r="T74" s="115">
        <f>F74/R74*100</f>
        <v>100</v>
      </c>
      <c r="U74" s="117">
        <f>U50</f>
        <v>770115.7</v>
      </c>
      <c r="V74" s="114">
        <f>F74-U74</f>
        <v>-61933.699999999953</v>
      </c>
      <c r="W74" s="115">
        <f>F74/U74*100</f>
        <v>91.957870745915187</v>
      </c>
      <c r="X74" s="115">
        <f t="shared" si="24"/>
        <v>91.957870745915187</v>
      </c>
      <c r="Y74" s="120">
        <f>Y50+Y51+Y49</f>
        <v>665349.30000000016</v>
      </c>
      <c r="Z74" s="114">
        <f>F74-Y74</f>
        <v>42832.699999999837</v>
      </c>
      <c r="AA74" s="115">
        <f>F74/Y74*100</f>
        <v>106.43762607099757</v>
      </c>
    </row>
    <row r="75" spans="1:27" s="7" customFormat="1" ht="39" hidden="1" customHeight="1" x14ac:dyDescent="0.25">
      <c r="A75" s="13"/>
      <c r="B75" s="156" t="s">
        <v>96</v>
      </c>
      <c r="C75" s="16"/>
      <c r="D75" s="117">
        <f>D57+D62+D59+D61</f>
        <v>24627.24</v>
      </c>
      <c r="E75" s="117">
        <f>E57+E62+E59+E61</f>
        <v>21301.14</v>
      </c>
      <c r="F75" s="120">
        <f t="shared" si="22"/>
        <v>18577.053</v>
      </c>
      <c r="G75" s="117">
        <f t="shared" ref="G75:R75" si="87">G57+G62+G59+G61</f>
        <v>1373.8319999999999</v>
      </c>
      <c r="H75" s="117">
        <f t="shared" si="87"/>
        <v>1590.57</v>
      </c>
      <c r="I75" s="117">
        <f t="shared" si="87"/>
        <v>1523.86</v>
      </c>
      <c r="J75" s="117">
        <f t="shared" si="87"/>
        <v>2356.9499999999998</v>
      </c>
      <c r="K75" s="117">
        <f t="shared" ref="K75:P75" si="88">K57+K62+K59+K61</f>
        <v>2399.9250000000002</v>
      </c>
      <c r="L75" s="117">
        <f t="shared" si="88"/>
        <v>2584.2940000000003</v>
      </c>
      <c r="M75" s="117">
        <f t="shared" si="88"/>
        <v>706.10400000000004</v>
      </c>
      <c r="N75" s="117">
        <f t="shared" si="88"/>
        <v>1194.046</v>
      </c>
      <c r="O75" s="117">
        <f t="shared" si="88"/>
        <v>2080.415</v>
      </c>
      <c r="P75" s="117">
        <f t="shared" si="88"/>
        <v>1370.3049999999998</v>
      </c>
      <c r="Q75" s="117">
        <f t="shared" si="87"/>
        <v>1396.752</v>
      </c>
      <c r="R75" s="117">
        <f t="shared" si="87"/>
        <v>19286.884000000002</v>
      </c>
      <c r="S75" s="114">
        <f>F75-R75</f>
        <v>-709.83100000000195</v>
      </c>
      <c r="T75" s="115">
        <f>F75/R75*100</f>
        <v>96.319618036796399</v>
      </c>
      <c r="U75" s="117">
        <f>U57+U62+U59+U61</f>
        <v>21301.14</v>
      </c>
      <c r="V75" s="114">
        <f>F75-U75</f>
        <v>-2724.0869999999995</v>
      </c>
      <c r="W75" s="115">
        <f>F75/U75*100</f>
        <v>87.211543607525229</v>
      </c>
      <c r="X75" s="115">
        <f t="shared" si="24"/>
        <v>87.211543607525229</v>
      </c>
      <c r="Y75" s="120">
        <f>Y57+Y62+Y59+Y61+Y60+Y54+Y55+Y56+Y58</f>
        <v>52800.077999999994</v>
      </c>
      <c r="Z75" s="114">
        <f>F75-Y75</f>
        <v>-34223.024999999994</v>
      </c>
      <c r="AA75" s="115">
        <f>F75/Y75*100</f>
        <v>35.183760523990138</v>
      </c>
    </row>
    <row r="76" spans="1:27" s="7" customFormat="1" ht="14.25" customHeight="1" x14ac:dyDescent="0.25">
      <c r="A76" s="13"/>
      <c r="B76" s="42"/>
      <c r="C76" s="16"/>
      <c r="D76" s="117"/>
      <c r="E76" s="117"/>
      <c r="F76" s="120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4"/>
      <c r="T76" s="115"/>
      <c r="U76" s="117"/>
      <c r="V76" s="114"/>
      <c r="W76" s="115"/>
      <c r="X76" s="115"/>
      <c r="Y76" s="120"/>
      <c r="Z76" s="114"/>
      <c r="AA76" s="115"/>
    </row>
    <row r="77" spans="1:27" s="146" customFormat="1" ht="23.25" x14ac:dyDescent="0.3">
      <c r="A77" s="140"/>
      <c r="B77" s="141" t="s">
        <v>27</v>
      </c>
      <c r="C77" s="142"/>
      <c r="D77" s="143">
        <f>D70+D48</f>
        <v>5298771.3249999993</v>
      </c>
      <c r="E77" s="143">
        <f>E70+E48</f>
        <v>5216283.7999999989</v>
      </c>
      <c r="F77" s="143">
        <f t="shared" si="22"/>
        <v>4942426.415</v>
      </c>
      <c r="G77" s="143">
        <f t="shared" ref="G77:R77" si="89">G70+G48</f>
        <v>373217.95900000003</v>
      </c>
      <c r="H77" s="143">
        <f t="shared" si="89"/>
        <v>452498.94100000011</v>
      </c>
      <c r="I77" s="143">
        <f t="shared" si="89"/>
        <v>368762.51100000006</v>
      </c>
      <c r="J77" s="143">
        <f t="shared" si="89"/>
        <v>396810.62299999996</v>
      </c>
      <c r="K77" s="143">
        <f t="shared" si="89"/>
        <v>472312.14099999995</v>
      </c>
      <c r="L77" s="143">
        <f t="shared" si="89"/>
        <v>523926.277</v>
      </c>
      <c r="M77" s="143">
        <f t="shared" si="89"/>
        <v>449562.321</v>
      </c>
      <c r="N77" s="143">
        <f t="shared" si="89"/>
        <v>426514.94599999994</v>
      </c>
      <c r="O77" s="143">
        <f t="shared" ref="O77:P77" si="90">O70+O48</f>
        <v>458507.47500000009</v>
      </c>
      <c r="P77" s="143">
        <f t="shared" si="90"/>
        <v>517696.06400000007</v>
      </c>
      <c r="Q77" s="143">
        <f t="shared" si="89"/>
        <v>502617.15699999989</v>
      </c>
      <c r="R77" s="143">
        <f t="shared" si="89"/>
        <v>4529296.8089999994</v>
      </c>
      <c r="S77" s="144">
        <f>F77-R77</f>
        <v>413129.60600000061</v>
      </c>
      <c r="T77" s="145">
        <f>F77/R77*100</f>
        <v>109.12127474576377</v>
      </c>
      <c r="U77" s="143">
        <f>U70+U48</f>
        <v>4844088.492916666</v>
      </c>
      <c r="V77" s="144">
        <f>F77-U77</f>
        <v>98337.922083334066</v>
      </c>
      <c r="W77" s="145">
        <f>F77/U77*100</f>
        <v>102.03006039685548</v>
      </c>
      <c r="X77" s="145">
        <f t="shared" si="24"/>
        <v>94.749952351135519</v>
      </c>
      <c r="Y77" s="143">
        <f>Y70+Y48</f>
        <v>4087267.495000001</v>
      </c>
      <c r="Z77" s="144">
        <f>F77-Y77</f>
        <v>855158.91999999899</v>
      </c>
      <c r="AA77" s="145">
        <f>F77/Y77*100</f>
        <v>120.92250925700665</v>
      </c>
    </row>
    <row r="78" spans="1:27" s="9" customFormat="1" ht="31.5" customHeight="1" x14ac:dyDescent="0.25">
      <c r="A78" s="168" t="s">
        <v>9</v>
      </c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</row>
    <row r="79" spans="1:27" s="59" customFormat="1" ht="40.5" customHeight="1" x14ac:dyDescent="0.3">
      <c r="A79" s="23">
        <v>1</v>
      </c>
      <c r="B79" s="58" t="s">
        <v>12</v>
      </c>
      <c r="C79" s="24" t="s">
        <v>21</v>
      </c>
      <c r="D79" s="116">
        <f>D80+D81</f>
        <v>94437.012000000002</v>
      </c>
      <c r="E79" s="116">
        <f t="shared" ref="E79" si="91">D79</f>
        <v>94437.012000000002</v>
      </c>
      <c r="F79" s="107">
        <f t="shared" ref="F79:F117" si="92">SUM(G79:Q79)</f>
        <v>148430.753</v>
      </c>
      <c r="G79" s="106">
        <f t="shared" ref="G79:R79" si="93">G80+G81</f>
        <v>6860.3910000000005</v>
      </c>
      <c r="H79" s="106">
        <f t="shared" ref="H79:P79" si="94">H80+H81</f>
        <v>7771.8059999999996</v>
      </c>
      <c r="I79" s="106">
        <f t="shared" si="94"/>
        <v>11164.861000000001</v>
      </c>
      <c r="J79" s="106">
        <f t="shared" si="94"/>
        <v>3259.9669999999996</v>
      </c>
      <c r="K79" s="106">
        <f t="shared" si="94"/>
        <v>9844.509</v>
      </c>
      <c r="L79" s="106">
        <f t="shared" si="94"/>
        <v>37523.394</v>
      </c>
      <c r="M79" s="106">
        <f t="shared" si="94"/>
        <v>6518.8890000000001</v>
      </c>
      <c r="N79" s="106">
        <f t="shared" si="94"/>
        <v>7662.14</v>
      </c>
      <c r="O79" s="106">
        <f t="shared" si="94"/>
        <v>41191.108999999997</v>
      </c>
      <c r="P79" s="106">
        <f t="shared" si="94"/>
        <v>6686.9459999999999</v>
      </c>
      <c r="Q79" s="106">
        <f t="shared" si="93"/>
        <v>9946.741</v>
      </c>
      <c r="R79" s="108">
        <f t="shared" si="93"/>
        <v>86567.260999999999</v>
      </c>
      <c r="S79" s="109">
        <f t="shared" ref="S79:S94" si="95">F79-R79</f>
        <v>61863.491999999998</v>
      </c>
      <c r="T79" s="110">
        <f>F79/R79*100</f>
        <v>171.4629194517313</v>
      </c>
      <c r="U79" s="109">
        <f t="shared" ref="U79" si="96">U80+U81</f>
        <v>86567.260999999999</v>
      </c>
      <c r="V79" s="109">
        <f t="shared" ref="V79:V94" si="97">F79-U79</f>
        <v>61863.491999999998</v>
      </c>
      <c r="W79" s="110">
        <f>F79/U79*100</f>
        <v>171.4629194517313</v>
      </c>
      <c r="X79" s="110">
        <f t="shared" si="24"/>
        <v>157.17434283075369</v>
      </c>
      <c r="Y79" s="107">
        <f t="shared" ref="Y79" si="98">Y80+Y81</f>
        <v>88105.477000000014</v>
      </c>
      <c r="Z79" s="109">
        <f t="shared" ref="Z79:Z94" si="99">F79-Y79</f>
        <v>60325.275999999983</v>
      </c>
      <c r="AA79" s="110">
        <f>F79/Y79*100</f>
        <v>168.46938244259204</v>
      </c>
    </row>
    <row r="80" spans="1:27" s="61" customFormat="1" ht="39" x14ac:dyDescent="0.3">
      <c r="A80" s="40" t="s">
        <v>113</v>
      </c>
      <c r="B80" s="96" t="s">
        <v>109</v>
      </c>
      <c r="C80" s="16" t="s">
        <v>110</v>
      </c>
      <c r="D80" s="117">
        <v>94437.012000000002</v>
      </c>
      <c r="E80" s="117">
        <f>D80</f>
        <v>94437.012000000002</v>
      </c>
      <c r="F80" s="112">
        <f t="shared" si="92"/>
        <v>105433.966</v>
      </c>
      <c r="G80" s="111">
        <v>5377.3590000000004</v>
      </c>
      <c r="H80" s="111">
        <v>6381.8329999999996</v>
      </c>
      <c r="I80" s="111">
        <v>2956.0810000000001</v>
      </c>
      <c r="J80" s="111">
        <v>2199.915</v>
      </c>
      <c r="K80" s="111">
        <v>2223.1080000000002</v>
      </c>
      <c r="L80" s="111">
        <v>35190.752</v>
      </c>
      <c r="M80" s="111">
        <v>2407.1750000000002</v>
      </c>
      <c r="N80" s="111">
        <v>7502.3540000000003</v>
      </c>
      <c r="O80" s="111">
        <v>30898.379000000001</v>
      </c>
      <c r="P80" s="111">
        <v>3896.9720000000002</v>
      </c>
      <c r="Q80" s="111">
        <v>6400.0379999999996</v>
      </c>
      <c r="R80" s="113">
        <v>86567.260999999999</v>
      </c>
      <c r="S80" s="114">
        <f t="shared" si="95"/>
        <v>18866.705000000002</v>
      </c>
      <c r="T80" s="115">
        <f>F80/R80*100</f>
        <v>121.7942727794056</v>
      </c>
      <c r="U80" s="114">
        <f>E80/12*11</f>
        <v>86567.260999999999</v>
      </c>
      <c r="V80" s="114">
        <f t="shared" si="97"/>
        <v>18866.705000000002</v>
      </c>
      <c r="W80" s="115">
        <f>F80/U80*100</f>
        <v>121.7942727794056</v>
      </c>
      <c r="X80" s="115">
        <f t="shared" si="24"/>
        <v>111.64475004778846</v>
      </c>
      <c r="Y80" s="112">
        <v>54228.593000000008</v>
      </c>
      <c r="Z80" s="114">
        <f t="shared" si="99"/>
        <v>51205.372999999992</v>
      </c>
      <c r="AA80" s="115">
        <f>F80/Y80*100</f>
        <v>194.42504436727683</v>
      </c>
    </row>
    <row r="81" spans="1:27" s="61" customFormat="1" ht="23.25" x14ac:dyDescent="0.3">
      <c r="A81" s="40" t="s">
        <v>114</v>
      </c>
      <c r="B81" s="96" t="s">
        <v>111</v>
      </c>
      <c r="C81" s="16" t="s">
        <v>112</v>
      </c>
      <c r="D81" s="117">
        <v>0</v>
      </c>
      <c r="E81" s="117">
        <f>D81</f>
        <v>0</v>
      </c>
      <c r="F81" s="112">
        <f t="shared" si="92"/>
        <v>42996.787000000004</v>
      </c>
      <c r="G81" s="111">
        <v>1483.0319999999999</v>
      </c>
      <c r="H81" s="111">
        <v>1389.973</v>
      </c>
      <c r="I81" s="111">
        <v>8208.7800000000007</v>
      </c>
      <c r="J81" s="111">
        <v>1060.0519999999999</v>
      </c>
      <c r="K81" s="111">
        <v>7621.4009999999998</v>
      </c>
      <c r="L81" s="111">
        <v>2332.6419999999998</v>
      </c>
      <c r="M81" s="111">
        <v>4111.7139999999999</v>
      </c>
      <c r="N81" s="111">
        <v>159.786</v>
      </c>
      <c r="O81" s="111">
        <v>10292.73</v>
      </c>
      <c r="P81" s="111">
        <v>2789.9740000000002</v>
      </c>
      <c r="Q81" s="111">
        <v>3546.703</v>
      </c>
      <c r="R81" s="113">
        <v>0</v>
      </c>
      <c r="S81" s="114">
        <f t="shared" si="95"/>
        <v>42996.787000000004</v>
      </c>
      <c r="T81" s="115"/>
      <c r="U81" s="114"/>
      <c r="V81" s="114">
        <f t="shared" si="97"/>
        <v>42996.787000000004</v>
      </c>
      <c r="W81" s="115"/>
      <c r="X81" s="115"/>
      <c r="Y81" s="112">
        <v>33876.884000000005</v>
      </c>
      <c r="Z81" s="114">
        <f t="shared" si="99"/>
        <v>9119.9029999999984</v>
      </c>
      <c r="AA81" s="115">
        <f>F81/Y81*100</f>
        <v>126.92072564879342</v>
      </c>
    </row>
    <row r="82" spans="1:27" s="59" customFormat="1" ht="39" x14ac:dyDescent="0.3">
      <c r="A82" s="23">
        <v>2</v>
      </c>
      <c r="B82" s="105" t="s">
        <v>145</v>
      </c>
      <c r="C82" s="24" t="s">
        <v>143</v>
      </c>
      <c r="D82" s="116">
        <v>0</v>
      </c>
      <c r="E82" s="116">
        <v>0</v>
      </c>
      <c r="F82" s="107">
        <f t="shared" si="92"/>
        <v>38.006</v>
      </c>
      <c r="G82" s="106">
        <v>0</v>
      </c>
      <c r="H82" s="106">
        <v>38.006</v>
      </c>
      <c r="I82" s="106">
        <v>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0</v>
      </c>
      <c r="Q82" s="106">
        <v>0</v>
      </c>
      <c r="R82" s="108">
        <v>0</v>
      </c>
      <c r="S82" s="109">
        <f t="shared" si="95"/>
        <v>38.006</v>
      </c>
      <c r="T82" s="110"/>
      <c r="U82" s="109"/>
      <c r="V82" s="109">
        <f t="shared" si="97"/>
        <v>38.006</v>
      </c>
      <c r="W82" s="110"/>
      <c r="X82" s="110"/>
      <c r="Y82" s="107">
        <v>0</v>
      </c>
      <c r="Z82" s="109">
        <f t="shared" si="99"/>
        <v>38.006</v>
      </c>
      <c r="AA82" s="110"/>
    </row>
    <row r="83" spans="1:27" s="59" customFormat="1" ht="39.75" customHeight="1" x14ac:dyDescent="0.3">
      <c r="A83" s="23">
        <v>3</v>
      </c>
      <c r="B83" s="105" t="s">
        <v>31</v>
      </c>
      <c r="C83" s="24" t="s">
        <v>30</v>
      </c>
      <c r="D83" s="116">
        <v>2313.6999999999998</v>
      </c>
      <c r="E83" s="116">
        <v>2302.6999999999998</v>
      </c>
      <c r="F83" s="107">
        <f t="shared" si="92"/>
        <v>2422.6580000000004</v>
      </c>
      <c r="G83" s="106">
        <v>12.451000000000001</v>
      </c>
      <c r="H83" s="106">
        <v>361.55099999999999</v>
      </c>
      <c r="I83" s="106">
        <v>86.131</v>
      </c>
      <c r="J83" s="106">
        <v>210.38200000000001</v>
      </c>
      <c r="K83" s="106">
        <v>436.82900000000001</v>
      </c>
      <c r="L83" s="106">
        <v>80.813999999999993</v>
      </c>
      <c r="M83" s="106">
        <v>358.64800000000002</v>
      </c>
      <c r="N83" s="106">
        <v>260.13400000000001</v>
      </c>
      <c r="O83" s="106">
        <v>93.007999999999996</v>
      </c>
      <c r="P83" s="106">
        <v>113.967</v>
      </c>
      <c r="Q83" s="106">
        <v>408.74299999999999</v>
      </c>
      <c r="R83" s="108">
        <v>2255</v>
      </c>
      <c r="S83" s="109">
        <f t="shared" si="95"/>
        <v>167.65800000000036</v>
      </c>
      <c r="T83" s="110">
        <f>F83/R83*100</f>
        <v>107.4349445676275</v>
      </c>
      <c r="U83" s="109">
        <f>E83/12*11</f>
        <v>2110.8083333333334</v>
      </c>
      <c r="V83" s="109">
        <f t="shared" si="97"/>
        <v>311.84966666666696</v>
      </c>
      <c r="W83" s="110">
        <f t="shared" ref="W83:W89" si="100">F83/U83*100</f>
        <v>114.7739452105631</v>
      </c>
      <c r="X83" s="110">
        <f>F83/E83*100</f>
        <v>105.20944977634952</v>
      </c>
      <c r="Y83" s="107">
        <v>1835.4380000000001</v>
      </c>
      <c r="Z83" s="109">
        <f t="shared" si="99"/>
        <v>587.22000000000025</v>
      </c>
      <c r="AA83" s="110">
        <f>F83/Y83*100</f>
        <v>131.99345333375467</v>
      </c>
    </row>
    <row r="84" spans="1:27" s="59" customFormat="1" ht="58.5" x14ac:dyDescent="0.3">
      <c r="A84" s="23">
        <v>4</v>
      </c>
      <c r="B84" s="105" t="s">
        <v>146</v>
      </c>
      <c r="C84" s="24" t="s">
        <v>144</v>
      </c>
      <c r="D84" s="116">
        <v>0</v>
      </c>
      <c r="E84" s="116">
        <f t="shared" ref="E84:E87" si="101">D84</f>
        <v>0</v>
      </c>
      <c r="F84" s="107">
        <f t="shared" si="92"/>
        <v>0.46499999999999997</v>
      </c>
      <c r="G84" s="106">
        <v>0</v>
      </c>
      <c r="H84" s="106">
        <v>0.36</v>
      </c>
      <c r="I84" s="106">
        <v>0.105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0</v>
      </c>
      <c r="Q84" s="106">
        <v>0</v>
      </c>
      <c r="R84" s="108">
        <v>0</v>
      </c>
      <c r="S84" s="109">
        <f t="shared" si="95"/>
        <v>0.46499999999999997</v>
      </c>
      <c r="T84" s="110"/>
      <c r="U84" s="109"/>
      <c r="V84" s="109">
        <f t="shared" si="97"/>
        <v>0.46499999999999997</v>
      </c>
      <c r="W84" s="110"/>
      <c r="X84" s="110"/>
      <c r="Y84" s="107">
        <v>0</v>
      </c>
      <c r="Z84" s="109">
        <f t="shared" si="99"/>
        <v>0.46499999999999997</v>
      </c>
      <c r="AA84" s="110"/>
    </row>
    <row r="85" spans="1:27" s="59" customFormat="1" ht="39" x14ac:dyDescent="0.3">
      <c r="A85" s="23">
        <v>5</v>
      </c>
      <c r="B85" s="105" t="s">
        <v>81</v>
      </c>
      <c r="C85" s="24">
        <v>21110000</v>
      </c>
      <c r="D85" s="116">
        <v>110</v>
      </c>
      <c r="E85" s="116">
        <f t="shared" si="101"/>
        <v>110</v>
      </c>
      <c r="F85" s="107">
        <f t="shared" si="92"/>
        <v>58.232999999999997</v>
      </c>
      <c r="G85" s="106">
        <v>0</v>
      </c>
      <c r="H85" s="106">
        <v>0</v>
      </c>
      <c r="I85" s="106">
        <v>0</v>
      </c>
      <c r="J85" s="106">
        <v>0</v>
      </c>
      <c r="K85" s="106">
        <v>0</v>
      </c>
      <c r="L85" s="106">
        <v>0</v>
      </c>
      <c r="M85" s="106">
        <v>0</v>
      </c>
      <c r="N85" s="106">
        <v>0</v>
      </c>
      <c r="O85" s="106">
        <v>58.232999999999997</v>
      </c>
      <c r="P85" s="106">
        <v>0</v>
      </c>
      <c r="Q85" s="106">
        <v>0</v>
      </c>
      <c r="R85" s="108">
        <v>58.2</v>
      </c>
      <c r="S85" s="109">
        <f t="shared" si="95"/>
        <v>3.2999999999994145E-2</v>
      </c>
      <c r="T85" s="110"/>
      <c r="U85" s="109">
        <f t="shared" ref="U85:U86" si="102">E85/12*11</f>
        <v>100.83333333333333</v>
      </c>
      <c r="V85" s="109">
        <f t="shared" si="97"/>
        <v>-42.600333333333332</v>
      </c>
      <c r="W85" s="110">
        <f t="shared" si="100"/>
        <v>57.751735537190086</v>
      </c>
      <c r="X85" s="110">
        <f t="shared" ref="X85:X106" si="103">F85/E85*100</f>
        <v>52.939090909090901</v>
      </c>
      <c r="Y85" s="107">
        <v>188.80699999999999</v>
      </c>
      <c r="Z85" s="109">
        <f t="shared" si="99"/>
        <v>-130.57399999999998</v>
      </c>
      <c r="AA85" s="110">
        <f>F85/Y85*100</f>
        <v>30.84260647115838</v>
      </c>
    </row>
    <row r="86" spans="1:27" s="59" customFormat="1" ht="58.5" x14ac:dyDescent="0.3">
      <c r="A86" s="23">
        <f t="shared" ref="A86:A88" si="104">A85+1</f>
        <v>6</v>
      </c>
      <c r="B86" s="58" t="s">
        <v>26</v>
      </c>
      <c r="C86" s="24" t="s">
        <v>25</v>
      </c>
      <c r="D86" s="116">
        <v>20</v>
      </c>
      <c r="E86" s="116">
        <v>31</v>
      </c>
      <c r="F86" s="107">
        <f t="shared" si="92"/>
        <v>43.717999999999996</v>
      </c>
      <c r="G86" s="106">
        <v>11.72</v>
      </c>
      <c r="H86" s="106">
        <v>2.343</v>
      </c>
      <c r="I86" s="106">
        <v>0</v>
      </c>
      <c r="J86" s="106">
        <v>0</v>
      </c>
      <c r="K86" s="106">
        <v>0.41799999999999998</v>
      </c>
      <c r="L86" s="106">
        <v>0</v>
      </c>
      <c r="M86" s="106">
        <v>3.6989999999999998</v>
      </c>
      <c r="N86" s="106">
        <v>9.1240000000000006</v>
      </c>
      <c r="O86" s="106">
        <v>8.6479999999999997</v>
      </c>
      <c r="P86" s="106">
        <v>6.0179999999999998</v>
      </c>
      <c r="Q86" s="106">
        <v>1.748</v>
      </c>
      <c r="R86" s="108">
        <v>31</v>
      </c>
      <c r="S86" s="109">
        <f t="shared" si="95"/>
        <v>12.717999999999996</v>
      </c>
      <c r="T86" s="110">
        <f>F86/R86*100</f>
        <v>141.02580645161288</v>
      </c>
      <c r="U86" s="109">
        <f t="shared" si="102"/>
        <v>28.416666666666668</v>
      </c>
      <c r="V86" s="109">
        <f t="shared" si="97"/>
        <v>15.301333333333329</v>
      </c>
      <c r="W86" s="110">
        <f t="shared" si="100"/>
        <v>153.84633431085041</v>
      </c>
      <c r="X86" s="110">
        <f t="shared" si="103"/>
        <v>141.02580645161288</v>
      </c>
      <c r="Y86" s="107">
        <v>208.70199999999997</v>
      </c>
      <c r="Z86" s="109">
        <f t="shared" si="99"/>
        <v>-164.98399999999998</v>
      </c>
      <c r="AA86" s="110">
        <f>F86/Y86*100</f>
        <v>20.947571178043336</v>
      </c>
    </row>
    <row r="87" spans="1:27" s="59" customFormat="1" ht="78" x14ac:dyDescent="0.3">
      <c r="A87" s="23">
        <f t="shared" si="104"/>
        <v>7</v>
      </c>
      <c r="B87" s="58" t="s">
        <v>62</v>
      </c>
      <c r="C87" s="24" t="s">
        <v>63</v>
      </c>
      <c r="D87" s="116">
        <v>0</v>
      </c>
      <c r="E87" s="116">
        <f t="shared" si="101"/>
        <v>0</v>
      </c>
      <c r="F87" s="107">
        <f t="shared" si="92"/>
        <v>0</v>
      </c>
      <c r="G87" s="106">
        <v>0</v>
      </c>
      <c r="H87" s="106">
        <v>0</v>
      </c>
      <c r="I87" s="106">
        <v>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0</v>
      </c>
      <c r="Q87" s="106">
        <v>0</v>
      </c>
      <c r="R87" s="108">
        <v>0</v>
      </c>
      <c r="S87" s="109">
        <f t="shared" si="95"/>
        <v>0</v>
      </c>
      <c r="T87" s="110"/>
      <c r="U87" s="109"/>
      <c r="V87" s="109">
        <f t="shared" si="97"/>
        <v>0</v>
      </c>
      <c r="W87" s="110"/>
      <c r="X87" s="110"/>
      <c r="Y87" s="107">
        <v>0.17400000000000004</v>
      </c>
      <c r="Z87" s="109">
        <f t="shared" si="99"/>
        <v>-0.17400000000000004</v>
      </c>
      <c r="AA87" s="110"/>
    </row>
    <row r="88" spans="1:27" s="30" customFormat="1" ht="28.5" customHeight="1" x14ac:dyDescent="0.3">
      <c r="A88" s="11">
        <f t="shared" si="104"/>
        <v>8</v>
      </c>
      <c r="B88" s="15" t="s">
        <v>10</v>
      </c>
      <c r="C88" s="8"/>
      <c r="D88" s="54">
        <f>SUM(D89:D92)</f>
        <v>69003.199999999997</v>
      </c>
      <c r="E88" s="54">
        <f>SUM(E89:E92)</f>
        <v>69003.199999999997</v>
      </c>
      <c r="F88" s="45">
        <f t="shared" si="92"/>
        <v>36070.124000000003</v>
      </c>
      <c r="G88" s="54">
        <f t="shared" ref="G88:Q88" si="105">SUM(G89:G92)</f>
        <v>7157.3879999999999</v>
      </c>
      <c r="H88" s="54">
        <f t="shared" si="105"/>
        <v>8333.3260000000009</v>
      </c>
      <c r="I88" s="54">
        <f t="shared" si="105"/>
        <v>847.39499999999998</v>
      </c>
      <c r="J88" s="54">
        <f t="shared" si="105"/>
        <v>575.39599999999996</v>
      </c>
      <c r="K88" s="54">
        <f t="shared" ref="K88:P88" si="106">SUM(K89:K92)</f>
        <v>1579.5550000000001</v>
      </c>
      <c r="L88" s="54">
        <f t="shared" si="106"/>
        <v>3382.8950000000004</v>
      </c>
      <c r="M88" s="54">
        <f t="shared" si="106"/>
        <v>4645.9940000000006</v>
      </c>
      <c r="N88" s="54">
        <f t="shared" si="106"/>
        <v>3878.5970000000002</v>
      </c>
      <c r="O88" s="54">
        <f t="shared" si="106"/>
        <v>2405.6220000000003</v>
      </c>
      <c r="P88" s="54">
        <f t="shared" si="106"/>
        <v>1015.5940000000001</v>
      </c>
      <c r="Q88" s="54">
        <f t="shared" si="105"/>
        <v>2248.3620000000001</v>
      </c>
      <c r="R88" s="54">
        <f>SUM(R89:R92)</f>
        <v>35707.300000000003</v>
      </c>
      <c r="S88" s="54">
        <f t="shared" si="95"/>
        <v>362.82400000000052</v>
      </c>
      <c r="T88" s="86">
        <f>F88/R88*100</f>
        <v>101.01610595032389</v>
      </c>
      <c r="U88" s="54">
        <f>SUM(U89:U92)</f>
        <v>63252.933333333334</v>
      </c>
      <c r="V88" s="85">
        <f t="shared" si="97"/>
        <v>-27182.809333333331</v>
      </c>
      <c r="W88" s="86">
        <f t="shared" si="100"/>
        <v>57.025219383765076</v>
      </c>
      <c r="X88" s="86">
        <f t="shared" si="103"/>
        <v>52.273117768451328</v>
      </c>
      <c r="Y88" s="45">
        <f>SUM(Y89:Y92)</f>
        <v>80629.598999999987</v>
      </c>
      <c r="Z88" s="85">
        <f t="shared" si="99"/>
        <v>-44559.474999999984</v>
      </c>
      <c r="AA88" s="86">
        <f t="shared" ref="AA88:AA94" si="107">F88/Y88*100</f>
        <v>44.73558649349107</v>
      </c>
    </row>
    <row r="89" spans="1:27" s="61" customFormat="1" ht="39" x14ac:dyDescent="0.3">
      <c r="A89" s="13" t="s">
        <v>147</v>
      </c>
      <c r="B89" s="96" t="s">
        <v>129</v>
      </c>
      <c r="C89" s="16" t="s">
        <v>60</v>
      </c>
      <c r="D89" s="117">
        <v>3.2</v>
      </c>
      <c r="E89" s="117">
        <f t="shared" ref="E89:E91" si="108">D89</f>
        <v>3.2</v>
      </c>
      <c r="F89" s="112">
        <f t="shared" si="92"/>
        <v>1</v>
      </c>
      <c r="G89" s="111">
        <v>0</v>
      </c>
      <c r="H89" s="111">
        <v>0</v>
      </c>
      <c r="I89" s="111">
        <v>0</v>
      </c>
      <c r="J89" s="111">
        <v>0</v>
      </c>
      <c r="K89" s="111">
        <v>0</v>
      </c>
      <c r="L89" s="111">
        <v>1</v>
      </c>
      <c r="M89" s="111">
        <v>0</v>
      </c>
      <c r="N89" s="111">
        <v>0</v>
      </c>
      <c r="O89" s="111">
        <v>0</v>
      </c>
      <c r="P89" s="111">
        <v>0</v>
      </c>
      <c r="Q89" s="111">
        <v>0</v>
      </c>
      <c r="R89" s="113">
        <v>1</v>
      </c>
      <c r="S89" s="114">
        <f t="shared" si="95"/>
        <v>0</v>
      </c>
      <c r="T89" s="115">
        <f t="shared" ref="T89:T90" si="109">F89/R89*100</f>
        <v>100</v>
      </c>
      <c r="U89" s="114">
        <f t="shared" ref="U89:U93" si="110">E89/12*11</f>
        <v>2.9333333333333331</v>
      </c>
      <c r="V89" s="114">
        <f t="shared" si="97"/>
        <v>-1.9333333333333331</v>
      </c>
      <c r="W89" s="115">
        <f t="shared" si="100"/>
        <v>34.090909090909093</v>
      </c>
      <c r="X89" s="115">
        <f t="shared" si="103"/>
        <v>31.25</v>
      </c>
      <c r="Y89" s="112">
        <v>3.2</v>
      </c>
      <c r="Z89" s="114">
        <f t="shared" si="99"/>
        <v>-2.2000000000000002</v>
      </c>
      <c r="AA89" s="115">
        <f t="shared" si="107"/>
        <v>31.25</v>
      </c>
    </row>
    <row r="90" spans="1:27" s="61" customFormat="1" ht="39" x14ac:dyDescent="0.3">
      <c r="A90" s="13" t="s">
        <v>148</v>
      </c>
      <c r="B90" s="96" t="s">
        <v>137</v>
      </c>
      <c r="C90" s="16" t="s">
        <v>44</v>
      </c>
      <c r="D90" s="117">
        <v>0</v>
      </c>
      <c r="E90" s="117">
        <v>1338.6</v>
      </c>
      <c r="F90" s="112">
        <f t="shared" si="92"/>
        <v>1685.0990000000002</v>
      </c>
      <c r="G90" s="111">
        <v>12.75</v>
      </c>
      <c r="H90" s="111">
        <v>807.42100000000005</v>
      </c>
      <c r="I90" s="111">
        <v>3.4470000000000001</v>
      </c>
      <c r="J90" s="111">
        <v>0</v>
      </c>
      <c r="K90" s="111">
        <v>0</v>
      </c>
      <c r="L90" s="111">
        <v>243.47399999999999</v>
      </c>
      <c r="M90" s="111">
        <v>271.63799999999998</v>
      </c>
      <c r="N90" s="111">
        <v>30.451000000000001</v>
      </c>
      <c r="O90" s="111">
        <v>20.125</v>
      </c>
      <c r="P90" s="111">
        <v>0</v>
      </c>
      <c r="Q90" s="111">
        <v>295.79300000000001</v>
      </c>
      <c r="R90" s="113">
        <v>1338.6</v>
      </c>
      <c r="S90" s="114">
        <f t="shared" si="95"/>
        <v>346.49900000000025</v>
      </c>
      <c r="T90" s="115">
        <f t="shared" si="109"/>
        <v>125.88517854474826</v>
      </c>
      <c r="U90" s="114">
        <f t="shared" si="110"/>
        <v>1227.05</v>
      </c>
      <c r="V90" s="114">
        <f t="shared" si="97"/>
        <v>458.04900000000021</v>
      </c>
      <c r="W90" s="115">
        <f>F90/U90*100</f>
        <v>137.32928568517991</v>
      </c>
      <c r="X90" s="115">
        <f t="shared" ref="X90" si="111">F90/E90*100</f>
        <v>125.88517854474826</v>
      </c>
      <c r="Y90" s="112">
        <v>14192.755999999999</v>
      </c>
      <c r="Z90" s="114">
        <f t="shared" si="99"/>
        <v>-12507.656999999999</v>
      </c>
      <c r="AA90" s="115">
        <f t="shared" si="107"/>
        <v>11.872951243578063</v>
      </c>
    </row>
    <row r="91" spans="1:27" s="61" customFormat="1" ht="39" x14ac:dyDescent="0.3">
      <c r="A91" s="13" t="s">
        <v>149</v>
      </c>
      <c r="B91" s="96" t="s">
        <v>36</v>
      </c>
      <c r="C91" s="16" t="s">
        <v>22</v>
      </c>
      <c r="D91" s="117">
        <v>19000</v>
      </c>
      <c r="E91" s="117">
        <f t="shared" si="108"/>
        <v>19000</v>
      </c>
      <c r="F91" s="112">
        <f t="shared" si="92"/>
        <v>16257.395</v>
      </c>
      <c r="G91" s="111">
        <v>3.9</v>
      </c>
      <c r="H91" s="111">
        <v>6190.4620000000004</v>
      </c>
      <c r="I91" s="111">
        <v>380.21600000000001</v>
      </c>
      <c r="J91" s="111">
        <v>0</v>
      </c>
      <c r="K91" s="111">
        <v>400</v>
      </c>
      <c r="L91" s="111">
        <v>1818.413</v>
      </c>
      <c r="M91" s="111">
        <v>2656.34</v>
      </c>
      <c r="N91" s="111">
        <v>2622.5590000000002</v>
      </c>
      <c r="O91" s="111">
        <v>865</v>
      </c>
      <c r="P91" s="111">
        <v>0</v>
      </c>
      <c r="Q91" s="111">
        <v>1320.5050000000001</v>
      </c>
      <c r="R91" s="113">
        <v>16250</v>
      </c>
      <c r="S91" s="114">
        <f t="shared" si="95"/>
        <v>7.3950000000004366</v>
      </c>
      <c r="T91" s="115">
        <f>F91/R91*100</f>
        <v>100.04550769230769</v>
      </c>
      <c r="U91" s="114">
        <f t="shared" si="110"/>
        <v>17416.666666666664</v>
      </c>
      <c r="V91" s="114">
        <f t="shared" si="97"/>
        <v>-1159.2716666666638</v>
      </c>
      <c r="W91" s="115">
        <f>F91/U91*100</f>
        <v>93.343894736842131</v>
      </c>
      <c r="X91" s="115">
        <f t="shared" si="103"/>
        <v>85.565236842105264</v>
      </c>
      <c r="Y91" s="112">
        <v>17234.280999999999</v>
      </c>
      <c r="Z91" s="114">
        <f t="shared" si="99"/>
        <v>-976.8859999999986</v>
      </c>
      <c r="AA91" s="115">
        <f t="shared" si="107"/>
        <v>94.331727560900276</v>
      </c>
    </row>
    <row r="92" spans="1:27" s="60" customFormat="1" ht="36.75" customHeight="1" x14ac:dyDescent="0.3">
      <c r="A92" s="13" t="s">
        <v>150</v>
      </c>
      <c r="B92" s="42" t="s">
        <v>64</v>
      </c>
      <c r="C92" s="16" t="s">
        <v>42</v>
      </c>
      <c r="D92" s="117">
        <v>50000</v>
      </c>
      <c r="E92" s="117">
        <v>48661.4</v>
      </c>
      <c r="F92" s="120">
        <f t="shared" si="92"/>
        <v>18126.63</v>
      </c>
      <c r="G92" s="117">
        <v>7140.7380000000003</v>
      </c>
      <c r="H92" s="117">
        <v>1335.443</v>
      </c>
      <c r="I92" s="117">
        <v>463.73200000000003</v>
      </c>
      <c r="J92" s="117">
        <v>575.39599999999996</v>
      </c>
      <c r="K92" s="117">
        <v>1179.5550000000001</v>
      </c>
      <c r="L92" s="117">
        <v>1320.008</v>
      </c>
      <c r="M92" s="117">
        <v>1718.0160000000001</v>
      </c>
      <c r="N92" s="117">
        <v>1225.587</v>
      </c>
      <c r="O92" s="117">
        <v>1520.4970000000001</v>
      </c>
      <c r="P92" s="117">
        <v>1015.5940000000001</v>
      </c>
      <c r="Q92" s="117">
        <v>632.06399999999996</v>
      </c>
      <c r="R92" s="117">
        <v>18117.7</v>
      </c>
      <c r="S92" s="114">
        <f t="shared" si="95"/>
        <v>8.930000000000291</v>
      </c>
      <c r="T92" s="115">
        <f>F92/R92*100</f>
        <v>100.04928881701321</v>
      </c>
      <c r="U92" s="114">
        <f t="shared" si="110"/>
        <v>44606.283333333333</v>
      </c>
      <c r="V92" s="114">
        <f t="shared" si="97"/>
        <v>-26479.653333333332</v>
      </c>
      <c r="W92" s="115">
        <f>F92/U92*100</f>
        <v>40.636943151133046</v>
      </c>
      <c r="X92" s="115">
        <f t="shared" si="103"/>
        <v>37.25053122187196</v>
      </c>
      <c r="Y92" s="120">
        <v>49199.361999999994</v>
      </c>
      <c r="Z92" s="114">
        <f t="shared" si="99"/>
        <v>-31072.731999999993</v>
      </c>
      <c r="AA92" s="115">
        <f t="shared" si="107"/>
        <v>36.843221666167139</v>
      </c>
    </row>
    <row r="93" spans="1:27" s="59" customFormat="1" ht="23.25" x14ac:dyDescent="0.3">
      <c r="A93" s="23">
        <v>9</v>
      </c>
      <c r="B93" s="105" t="s">
        <v>11</v>
      </c>
      <c r="C93" s="24" t="s">
        <v>23</v>
      </c>
      <c r="D93" s="116">
        <v>6090</v>
      </c>
      <c r="E93" s="116">
        <v>8090</v>
      </c>
      <c r="F93" s="107">
        <f t="shared" si="92"/>
        <v>12134.232</v>
      </c>
      <c r="G93" s="106">
        <v>783.11300000000006</v>
      </c>
      <c r="H93" s="106">
        <v>689.47199999999998</v>
      </c>
      <c r="I93" s="106">
        <v>223.41900000000001</v>
      </c>
      <c r="J93" s="106">
        <v>278.96499999999997</v>
      </c>
      <c r="K93" s="106">
        <v>308.18299999999999</v>
      </c>
      <c r="L93" s="106">
        <v>263.78800000000001</v>
      </c>
      <c r="M93" s="106">
        <v>590.61500000000001</v>
      </c>
      <c r="N93" s="106">
        <v>1045.346</v>
      </c>
      <c r="O93" s="106">
        <v>3257.0039999999999</v>
      </c>
      <c r="P93" s="106">
        <v>3043.5230000000001</v>
      </c>
      <c r="Q93" s="106">
        <v>1650.8040000000001</v>
      </c>
      <c r="R93" s="108">
        <v>8090</v>
      </c>
      <c r="S93" s="109">
        <f t="shared" si="95"/>
        <v>4044.232</v>
      </c>
      <c r="T93" s="110">
        <f>F93/R93*100</f>
        <v>149.99050679851669</v>
      </c>
      <c r="U93" s="109">
        <f t="shared" si="110"/>
        <v>7415.833333333333</v>
      </c>
      <c r="V93" s="109">
        <f t="shared" si="97"/>
        <v>4718.3986666666669</v>
      </c>
      <c r="W93" s="110">
        <f>F93/U93*100</f>
        <v>163.62600741656365</v>
      </c>
      <c r="X93" s="110">
        <f t="shared" si="103"/>
        <v>149.99050679851669</v>
      </c>
      <c r="Y93" s="107">
        <v>8195.7260000000006</v>
      </c>
      <c r="Z93" s="109">
        <f t="shared" si="99"/>
        <v>3938.5059999999994</v>
      </c>
      <c r="AA93" s="110">
        <f t="shared" si="107"/>
        <v>148.0556084964285</v>
      </c>
    </row>
    <row r="94" spans="1:27" s="50" customFormat="1" ht="35.25" customHeight="1" x14ac:dyDescent="0.3">
      <c r="A94" s="48"/>
      <c r="B94" s="80" t="s">
        <v>139</v>
      </c>
      <c r="C94" s="49"/>
      <c r="D94" s="45">
        <f>D79+D83+D86+D87+D89+D90+D91+D92+D93+D85</f>
        <v>171973.91200000001</v>
      </c>
      <c r="E94" s="45">
        <f>E79+E83+E86+E87+E89+E90+E91+E92+E93+E85</f>
        <v>173973.91200000001</v>
      </c>
      <c r="F94" s="45">
        <f t="shared" si="92"/>
        <v>199198.18900000001</v>
      </c>
      <c r="G94" s="45">
        <f>G79+G83+G86+G87+G89+G90+G91+G92+G93+G85</f>
        <v>14825.063</v>
      </c>
      <c r="H94" s="45">
        <f t="shared" ref="H94:Q94" si="112">H79+H83+H86+H87+H89+H90+H91+H92+H93+H85+H82+H84</f>
        <v>17196.864000000001</v>
      </c>
      <c r="I94" s="45">
        <f t="shared" si="112"/>
        <v>12321.911</v>
      </c>
      <c r="J94" s="45">
        <f t="shared" si="112"/>
        <v>4324.71</v>
      </c>
      <c r="K94" s="45">
        <f t="shared" si="112"/>
        <v>12169.493999999999</v>
      </c>
      <c r="L94" s="45">
        <f t="shared" si="112"/>
        <v>41250.891000000003</v>
      </c>
      <c r="M94" s="45">
        <f t="shared" ref="M94:P94" si="113">M79+M83+M86+M87+M89+M90+M91+M92+M93+M85+M82+M84</f>
        <v>12117.844999999999</v>
      </c>
      <c r="N94" s="45">
        <f t="shared" si="113"/>
        <v>12855.340999999999</v>
      </c>
      <c r="O94" s="45">
        <f t="shared" si="113"/>
        <v>47013.624000000003</v>
      </c>
      <c r="P94" s="45">
        <f t="shared" si="113"/>
        <v>10866.047999999999</v>
      </c>
      <c r="Q94" s="45">
        <f t="shared" si="112"/>
        <v>14256.397999999999</v>
      </c>
      <c r="R94" s="45">
        <f>R79+R83+R86+R87+R89+R90+R91+R92+R93+R85</f>
        <v>132708.761</v>
      </c>
      <c r="S94" s="82">
        <f t="shared" si="95"/>
        <v>66489.428000000014</v>
      </c>
      <c r="T94" s="83">
        <f>F94/R94*100</f>
        <v>150.10176230942284</v>
      </c>
      <c r="U94" s="82">
        <f>U79+U83+U86+U87+U89+U90+U91+U92+U93+U85</f>
        <v>159476.08600000001</v>
      </c>
      <c r="V94" s="82">
        <f t="shared" si="97"/>
        <v>39722.103000000003</v>
      </c>
      <c r="W94" s="83">
        <f>F94/U94*100</f>
        <v>124.90787427526908</v>
      </c>
      <c r="X94" s="83">
        <f t="shared" si="103"/>
        <v>114.49888475232999</v>
      </c>
      <c r="Y94" s="45">
        <f>Y79+Y83+Y86+Y87+Y89+Y90+Y91+Y92+Y93+Y85</f>
        <v>179163.92300000001</v>
      </c>
      <c r="Z94" s="82">
        <f t="shared" si="99"/>
        <v>20034.266000000003</v>
      </c>
      <c r="AA94" s="83">
        <f t="shared" si="107"/>
        <v>111.1820871437382</v>
      </c>
    </row>
    <row r="95" spans="1:27" s="63" customFormat="1" ht="22.5" hidden="1" x14ac:dyDescent="0.3">
      <c r="A95" s="62"/>
      <c r="B95" s="139"/>
      <c r="C95" s="53"/>
      <c r="D95" s="54"/>
      <c r="E95" s="54"/>
      <c r="F95" s="45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85"/>
      <c r="T95" s="86"/>
      <c r="U95" s="85"/>
      <c r="V95" s="85"/>
      <c r="W95" s="86"/>
      <c r="X95" s="86"/>
      <c r="Y95" s="45"/>
      <c r="Z95" s="85"/>
      <c r="AA95" s="86"/>
    </row>
    <row r="96" spans="1:27" s="26" customFormat="1" ht="97.5" x14ac:dyDescent="0.25">
      <c r="A96" s="23">
        <v>1</v>
      </c>
      <c r="B96" s="58" t="s">
        <v>220</v>
      </c>
      <c r="C96" s="24" t="s">
        <v>67</v>
      </c>
      <c r="D96" s="116">
        <v>22916.2</v>
      </c>
      <c r="E96" s="116">
        <v>22916.2</v>
      </c>
      <c r="F96" s="121">
        <f t="shared" si="92"/>
        <v>5011.8999999999996</v>
      </c>
      <c r="G96" s="116">
        <v>0</v>
      </c>
      <c r="H96" s="116">
        <v>0</v>
      </c>
      <c r="I96" s="116">
        <v>0</v>
      </c>
      <c r="J96" s="116">
        <v>0</v>
      </c>
      <c r="K96" s="116">
        <v>0</v>
      </c>
      <c r="L96" s="116">
        <v>0</v>
      </c>
      <c r="M96" s="116">
        <v>0</v>
      </c>
      <c r="N96" s="116">
        <v>0</v>
      </c>
      <c r="O96" s="116">
        <v>0</v>
      </c>
      <c r="P96" s="116">
        <v>0</v>
      </c>
      <c r="Q96" s="116">
        <v>5011.8999999999996</v>
      </c>
      <c r="R96" s="116">
        <v>22916.2</v>
      </c>
      <c r="S96" s="109">
        <f>F96-R96</f>
        <v>-17904.300000000003</v>
      </c>
      <c r="T96" s="122">
        <f>F96/R96*100</f>
        <v>21.870554454927081</v>
      </c>
      <c r="U96" s="116">
        <f>D96</f>
        <v>22916.2</v>
      </c>
      <c r="V96" s="109">
        <f>F96-U96</f>
        <v>-17904.300000000003</v>
      </c>
      <c r="W96" s="122">
        <f>F96/U96*100</f>
        <v>21.870554454927081</v>
      </c>
      <c r="X96" s="122">
        <f t="shared" si="103"/>
        <v>21.870554454927081</v>
      </c>
      <c r="Y96" s="121">
        <v>6040.8</v>
      </c>
      <c r="Z96" s="109">
        <f>F96-Y96</f>
        <v>-1028.9000000000005</v>
      </c>
      <c r="AA96" s="110">
        <f>F96/Y96*100</f>
        <v>82.967487749966878</v>
      </c>
    </row>
    <row r="97" spans="1:27" s="26" customFormat="1" ht="97.5" x14ac:dyDescent="0.25">
      <c r="A97" s="23">
        <v>2</v>
      </c>
      <c r="B97" s="58" t="s">
        <v>221</v>
      </c>
      <c r="C97" s="24" t="s">
        <v>171</v>
      </c>
      <c r="D97" s="116">
        <v>0</v>
      </c>
      <c r="E97" s="116">
        <v>0</v>
      </c>
      <c r="F97" s="121">
        <f t="shared" si="92"/>
        <v>0</v>
      </c>
      <c r="G97" s="116">
        <v>0</v>
      </c>
      <c r="H97" s="116">
        <v>0</v>
      </c>
      <c r="I97" s="116">
        <v>0</v>
      </c>
      <c r="J97" s="116">
        <v>0</v>
      </c>
      <c r="K97" s="116">
        <v>0</v>
      </c>
      <c r="L97" s="116">
        <v>0</v>
      </c>
      <c r="M97" s="116">
        <v>0</v>
      </c>
      <c r="N97" s="116">
        <v>0</v>
      </c>
      <c r="O97" s="116">
        <v>0</v>
      </c>
      <c r="P97" s="116">
        <v>0</v>
      </c>
      <c r="Q97" s="116">
        <v>0</v>
      </c>
      <c r="R97" s="116">
        <v>0</v>
      </c>
      <c r="S97" s="109">
        <f>F97-R97</f>
        <v>0</v>
      </c>
      <c r="T97" s="122"/>
      <c r="U97" s="116">
        <f>D97</f>
        <v>0</v>
      </c>
      <c r="V97" s="109">
        <f>F97-U97</f>
        <v>0</v>
      </c>
      <c r="W97" s="122"/>
      <c r="X97" s="122"/>
      <c r="Y97" s="121">
        <v>33573.751000000004</v>
      </c>
      <c r="Z97" s="109">
        <f>F97-Y97</f>
        <v>-33573.751000000004</v>
      </c>
      <c r="AA97" s="110"/>
    </row>
    <row r="98" spans="1:27" s="26" customFormat="1" ht="36.75" customHeight="1" x14ac:dyDescent="0.25">
      <c r="A98" s="23">
        <v>3</v>
      </c>
      <c r="B98" s="165" t="s">
        <v>222</v>
      </c>
      <c r="C98" s="24" t="s">
        <v>107</v>
      </c>
      <c r="D98" s="116">
        <v>0</v>
      </c>
      <c r="E98" s="116">
        <v>0</v>
      </c>
      <c r="F98" s="121">
        <f t="shared" si="92"/>
        <v>0</v>
      </c>
      <c r="G98" s="116">
        <f>SUM(G99:G100)</f>
        <v>0</v>
      </c>
      <c r="H98" s="116">
        <f t="shared" ref="H98:R98" si="114">SUM(H99:H100)</f>
        <v>0</v>
      </c>
      <c r="I98" s="116">
        <f t="shared" si="114"/>
        <v>0</v>
      </c>
      <c r="J98" s="116">
        <f t="shared" si="114"/>
        <v>0</v>
      </c>
      <c r="K98" s="116">
        <f t="shared" si="114"/>
        <v>0</v>
      </c>
      <c r="L98" s="116">
        <f t="shared" si="114"/>
        <v>0</v>
      </c>
      <c r="M98" s="116">
        <f t="shared" si="114"/>
        <v>0</v>
      </c>
      <c r="N98" s="116">
        <f t="shared" si="114"/>
        <v>0</v>
      </c>
      <c r="O98" s="116">
        <f t="shared" ref="O98:P98" si="115">SUM(O99:O100)</f>
        <v>0</v>
      </c>
      <c r="P98" s="116">
        <f t="shared" si="115"/>
        <v>0</v>
      </c>
      <c r="Q98" s="116">
        <f t="shared" si="114"/>
        <v>0</v>
      </c>
      <c r="R98" s="116">
        <f t="shared" si="114"/>
        <v>0</v>
      </c>
      <c r="S98" s="109">
        <f t="shared" ref="S98:S100" si="116">F98-R98</f>
        <v>0</v>
      </c>
      <c r="T98" s="122"/>
      <c r="U98" s="116">
        <f t="shared" ref="U98:U100" si="117">D98</f>
        <v>0</v>
      </c>
      <c r="V98" s="109">
        <f t="shared" ref="V98:V100" si="118">F98-U98</f>
        <v>0</v>
      </c>
      <c r="W98" s="122"/>
      <c r="X98" s="122"/>
      <c r="Y98" s="121">
        <f>SUM(Y99:Y100)</f>
        <v>12799.685000000001</v>
      </c>
      <c r="Z98" s="109">
        <f>F98-Y98</f>
        <v>-12799.685000000001</v>
      </c>
      <c r="AA98" s="110"/>
    </row>
    <row r="99" spans="1:27" s="7" customFormat="1" ht="58.5" x14ac:dyDescent="0.25">
      <c r="A99" s="40"/>
      <c r="B99" s="162" t="s">
        <v>181</v>
      </c>
      <c r="C99" s="16"/>
      <c r="D99" s="117">
        <v>0</v>
      </c>
      <c r="E99" s="117">
        <v>0</v>
      </c>
      <c r="F99" s="120">
        <f t="shared" si="92"/>
        <v>0</v>
      </c>
      <c r="G99" s="117">
        <v>0</v>
      </c>
      <c r="H99" s="117">
        <v>0</v>
      </c>
      <c r="I99" s="117">
        <v>0</v>
      </c>
      <c r="J99" s="117">
        <v>0</v>
      </c>
      <c r="K99" s="117">
        <v>0</v>
      </c>
      <c r="L99" s="117">
        <v>0</v>
      </c>
      <c r="M99" s="117">
        <v>0</v>
      </c>
      <c r="N99" s="117">
        <v>0</v>
      </c>
      <c r="O99" s="117">
        <v>0</v>
      </c>
      <c r="P99" s="117">
        <v>0</v>
      </c>
      <c r="Q99" s="117">
        <v>0</v>
      </c>
      <c r="R99" s="117">
        <v>0</v>
      </c>
      <c r="S99" s="114">
        <f t="shared" si="116"/>
        <v>0</v>
      </c>
      <c r="T99" s="163"/>
      <c r="U99" s="117">
        <f t="shared" si="117"/>
        <v>0</v>
      </c>
      <c r="V99" s="114">
        <f t="shared" si="118"/>
        <v>0</v>
      </c>
      <c r="W99" s="163"/>
      <c r="X99" s="163"/>
      <c r="Y99" s="120">
        <v>2799.6850000000004</v>
      </c>
      <c r="Z99" s="114">
        <f t="shared" ref="Z99:Z100" si="119">F99-Y99</f>
        <v>-2799.6850000000004</v>
      </c>
      <c r="AA99" s="115"/>
    </row>
    <row r="100" spans="1:27" s="7" customFormat="1" ht="23.25" x14ac:dyDescent="0.25">
      <c r="A100" s="40"/>
      <c r="B100" s="162" t="s">
        <v>182</v>
      </c>
      <c r="C100" s="16"/>
      <c r="D100" s="117">
        <v>0</v>
      </c>
      <c r="E100" s="117">
        <v>0</v>
      </c>
      <c r="F100" s="120">
        <f t="shared" si="92"/>
        <v>0</v>
      </c>
      <c r="G100" s="117">
        <v>0</v>
      </c>
      <c r="H100" s="117">
        <v>0</v>
      </c>
      <c r="I100" s="117">
        <v>0</v>
      </c>
      <c r="J100" s="117">
        <v>0</v>
      </c>
      <c r="K100" s="117">
        <v>0</v>
      </c>
      <c r="L100" s="117">
        <v>0</v>
      </c>
      <c r="M100" s="117">
        <v>0</v>
      </c>
      <c r="N100" s="117">
        <v>0</v>
      </c>
      <c r="O100" s="117">
        <v>0</v>
      </c>
      <c r="P100" s="117">
        <v>0</v>
      </c>
      <c r="Q100" s="117">
        <v>0</v>
      </c>
      <c r="R100" s="117">
        <v>0</v>
      </c>
      <c r="S100" s="114">
        <f t="shared" si="116"/>
        <v>0</v>
      </c>
      <c r="T100" s="163"/>
      <c r="U100" s="117">
        <f t="shared" si="117"/>
        <v>0</v>
      </c>
      <c r="V100" s="114">
        <f t="shared" si="118"/>
        <v>0</v>
      </c>
      <c r="W100" s="163"/>
      <c r="X100" s="163"/>
      <c r="Y100" s="120">
        <v>10000</v>
      </c>
      <c r="Z100" s="114">
        <f t="shared" si="119"/>
        <v>-10000</v>
      </c>
      <c r="AA100" s="115"/>
    </row>
    <row r="101" spans="1:27" s="34" customFormat="1" ht="22.5" x14ac:dyDescent="0.25">
      <c r="A101" s="33"/>
      <c r="B101" s="87"/>
      <c r="C101" s="25"/>
      <c r="D101" s="54"/>
      <c r="E101" s="54"/>
      <c r="F101" s="45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85"/>
      <c r="T101" s="86"/>
      <c r="U101" s="85"/>
      <c r="V101" s="85"/>
      <c r="W101" s="86"/>
      <c r="X101" s="86"/>
      <c r="Y101" s="45"/>
      <c r="Z101" s="85"/>
      <c r="AA101" s="86"/>
    </row>
    <row r="102" spans="1:27" s="46" customFormat="1" ht="37.5" customHeight="1" x14ac:dyDescent="0.3">
      <c r="A102" s="43"/>
      <c r="B102" s="47" t="s">
        <v>28</v>
      </c>
      <c r="C102" s="49"/>
      <c r="D102" s="45">
        <f>D103+D104</f>
        <v>22916.2</v>
      </c>
      <c r="E102" s="45">
        <f>E103+E104</f>
        <v>22916.2</v>
      </c>
      <c r="F102" s="45">
        <f t="shared" si="92"/>
        <v>5011.8999999999996</v>
      </c>
      <c r="G102" s="45">
        <f t="shared" ref="G102:R102" si="120">G103+G104</f>
        <v>0</v>
      </c>
      <c r="H102" s="45">
        <f t="shared" si="120"/>
        <v>0</v>
      </c>
      <c r="I102" s="45">
        <f t="shared" si="120"/>
        <v>0</v>
      </c>
      <c r="J102" s="45">
        <f t="shared" si="120"/>
        <v>0</v>
      </c>
      <c r="K102" s="45">
        <f t="shared" ref="K102:P102" si="121">K103+K104</f>
        <v>0</v>
      </c>
      <c r="L102" s="45">
        <f t="shared" si="121"/>
        <v>0</v>
      </c>
      <c r="M102" s="45">
        <f t="shared" si="121"/>
        <v>0</v>
      </c>
      <c r="N102" s="45">
        <f t="shared" si="121"/>
        <v>0</v>
      </c>
      <c r="O102" s="45">
        <f t="shared" si="121"/>
        <v>0</v>
      </c>
      <c r="P102" s="45">
        <f t="shared" si="121"/>
        <v>0</v>
      </c>
      <c r="Q102" s="45">
        <f t="shared" si="120"/>
        <v>5011.8999999999996</v>
      </c>
      <c r="R102" s="45">
        <f t="shared" si="120"/>
        <v>22916.2</v>
      </c>
      <c r="S102" s="82">
        <f>F102-R102</f>
        <v>-17904.300000000003</v>
      </c>
      <c r="T102" s="83">
        <f>F102/R102*100</f>
        <v>21.870554454927081</v>
      </c>
      <c r="U102" s="45">
        <f>U103+U104</f>
        <v>22916.2</v>
      </c>
      <c r="V102" s="82">
        <f>F102-U102</f>
        <v>-17904.300000000003</v>
      </c>
      <c r="W102" s="83">
        <f>F102/U102*100</f>
        <v>21.870554454927081</v>
      </c>
      <c r="X102" s="83">
        <f t="shared" si="103"/>
        <v>21.870554454927081</v>
      </c>
      <c r="Y102" s="45">
        <f>Y103+Y104</f>
        <v>52414.236000000004</v>
      </c>
      <c r="Z102" s="82">
        <f>F102-Y102</f>
        <v>-47402.336000000003</v>
      </c>
      <c r="AA102" s="83"/>
    </row>
    <row r="103" spans="1:27" s="7" customFormat="1" ht="23.25" hidden="1" x14ac:dyDescent="0.25">
      <c r="A103" s="13"/>
      <c r="B103" s="16" t="s">
        <v>97</v>
      </c>
      <c r="C103" s="16"/>
      <c r="D103" s="117">
        <f>D96</f>
        <v>22916.2</v>
      </c>
      <c r="E103" s="117">
        <f>D103</f>
        <v>22916.2</v>
      </c>
      <c r="F103" s="120">
        <f t="shared" si="92"/>
        <v>5011.8999999999996</v>
      </c>
      <c r="G103" s="117">
        <f t="shared" ref="G103:R103" si="122">G96</f>
        <v>0</v>
      </c>
      <c r="H103" s="117">
        <f t="shared" si="122"/>
        <v>0</v>
      </c>
      <c r="I103" s="117">
        <f t="shared" si="122"/>
        <v>0</v>
      </c>
      <c r="J103" s="117">
        <f t="shared" si="122"/>
        <v>0</v>
      </c>
      <c r="K103" s="117">
        <f t="shared" ref="K103:P103" si="123">K96</f>
        <v>0</v>
      </c>
      <c r="L103" s="117">
        <f t="shared" si="123"/>
        <v>0</v>
      </c>
      <c r="M103" s="117">
        <f t="shared" si="123"/>
        <v>0</v>
      </c>
      <c r="N103" s="117">
        <f t="shared" si="123"/>
        <v>0</v>
      </c>
      <c r="O103" s="117">
        <f t="shared" si="123"/>
        <v>0</v>
      </c>
      <c r="P103" s="117">
        <f t="shared" si="123"/>
        <v>0</v>
      </c>
      <c r="Q103" s="117">
        <f t="shared" si="122"/>
        <v>5011.8999999999996</v>
      </c>
      <c r="R103" s="117">
        <f t="shared" si="122"/>
        <v>22916.2</v>
      </c>
      <c r="S103" s="114">
        <f>F103-R103</f>
        <v>-17904.300000000003</v>
      </c>
      <c r="T103" s="115"/>
      <c r="U103" s="117">
        <f>U96</f>
        <v>22916.2</v>
      </c>
      <c r="V103" s="114">
        <f>F103-U103</f>
        <v>-17904.300000000003</v>
      </c>
      <c r="W103" s="115">
        <f>F103/U103*100</f>
        <v>21.870554454927081</v>
      </c>
      <c r="X103" s="115">
        <f t="shared" si="103"/>
        <v>21.870554454927081</v>
      </c>
      <c r="Y103" s="120">
        <f>Y96</f>
        <v>6040.8</v>
      </c>
      <c r="Z103" s="114">
        <f>F103-Y103</f>
        <v>-1028.9000000000005</v>
      </c>
      <c r="AA103" s="115"/>
    </row>
    <row r="104" spans="1:27" s="7" customFormat="1" ht="23.25" hidden="1" x14ac:dyDescent="0.25">
      <c r="A104" s="13"/>
      <c r="B104" s="156" t="s">
        <v>96</v>
      </c>
      <c r="C104" s="16"/>
      <c r="D104" s="117">
        <v>0</v>
      </c>
      <c r="E104" s="117">
        <v>0</v>
      </c>
      <c r="F104" s="120">
        <f t="shared" si="92"/>
        <v>0</v>
      </c>
      <c r="G104" s="117">
        <v>0</v>
      </c>
      <c r="H104" s="117">
        <v>0</v>
      </c>
      <c r="I104" s="117">
        <v>0</v>
      </c>
      <c r="J104" s="117">
        <v>0</v>
      </c>
      <c r="K104" s="117">
        <v>0</v>
      </c>
      <c r="L104" s="117">
        <v>0</v>
      </c>
      <c r="M104" s="117">
        <v>0</v>
      </c>
      <c r="N104" s="117">
        <v>0</v>
      </c>
      <c r="O104" s="117">
        <v>0</v>
      </c>
      <c r="P104" s="117">
        <v>0</v>
      </c>
      <c r="Q104" s="117">
        <v>0</v>
      </c>
      <c r="R104" s="117">
        <v>0</v>
      </c>
      <c r="S104" s="114">
        <f>F104-R104</f>
        <v>0</v>
      </c>
      <c r="T104" s="115"/>
      <c r="U104" s="117">
        <v>0</v>
      </c>
      <c r="V104" s="114">
        <f>F104-U104</f>
        <v>0</v>
      </c>
      <c r="W104" s="115"/>
      <c r="X104" s="115"/>
      <c r="Y104" s="120">
        <f>Y97+Y98</f>
        <v>46373.436000000002</v>
      </c>
      <c r="Z104" s="114">
        <f>F104-Y104</f>
        <v>-46373.436000000002</v>
      </c>
      <c r="AA104" s="115"/>
    </row>
    <row r="105" spans="1:27" s="9" customFormat="1" ht="23.25" x14ac:dyDescent="0.25">
      <c r="A105" s="23"/>
      <c r="B105" s="39"/>
      <c r="C105" s="24"/>
      <c r="D105" s="116"/>
      <c r="E105" s="116"/>
      <c r="F105" s="123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16"/>
      <c r="S105" s="109"/>
      <c r="T105" s="110"/>
      <c r="U105" s="116"/>
      <c r="V105" s="109"/>
      <c r="W105" s="110"/>
      <c r="X105" s="110"/>
      <c r="Y105" s="123"/>
      <c r="Z105" s="109"/>
      <c r="AA105" s="110"/>
    </row>
    <row r="106" spans="1:27" s="146" customFormat="1" ht="55.5" customHeight="1" x14ac:dyDescent="0.3">
      <c r="A106" s="140"/>
      <c r="B106" s="141" t="s">
        <v>41</v>
      </c>
      <c r="C106" s="147"/>
      <c r="D106" s="143">
        <f>D94+D102</f>
        <v>194890.11200000002</v>
      </c>
      <c r="E106" s="143">
        <f>E94+E102</f>
        <v>196890.11200000002</v>
      </c>
      <c r="F106" s="143">
        <f t="shared" si="92"/>
        <v>204210.08900000004</v>
      </c>
      <c r="G106" s="143">
        <f t="shared" ref="G106:R106" si="124">G94+G102</f>
        <v>14825.063</v>
      </c>
      <c r="H106" s="143">
        <f t="shared" si="124"/>
        <v>17196.864000000001</v>
      </c>
      <c r="I106" s="143">
        <f t="shared" si="124"/>
        <v>12321.911</v>
      </c>
      <c r="J106" s="143">
        <f t="shared" si="124"/>
        <v>4324.71</v>
      </c>
      <c r="K106" s="143">
        <f t="shared" si="124"/>
        <v>12169.493999999999</v>
      </c>
      <c r="L106" s="143">
        <f t="shared" si="124"/>
        <v>41250.891000000003</v>
      </c>
      <c r="M106" s="143">
        <f t="shared" si="124"/>
        <v>12117.844999999999</v>
      </c>
      <c r="N106" s="143">
        <f t="shared" si="124"/>
        <v>12855.340999999999</v>
      </c>
      <c r="O106" s="143">
        <f t="shared" si="124"/>
        <v>47013.624000000003</v>
      </c>
      <c r="P106" s="143">
        <f t="shared" si="124"/>
        <v>10866.047999999999</v>
      </c>
      <c r="Q106" s="143">
        <f t="shared" si="124"/>
        <v>19268.297999999999</v>
      </c>
      <c r="R106" s="143">
        <f t="shared" si="124"/>
        <v>155624.96100000001</v>
      </c>
      <c r="S106" s="144">
        <f>F106-R106</f>
        <v>48585.128000000026</v>
      </c>
      <c r="T106" s="145">
        <f>F106/R106*100</f>
        <v>131.21936718107838</v>
      </c>
      <c r="U106" s="143">
        <f>U94+U102</f>
        <v>182392.28600000002</v>
      </c>
      <c r="V106" s="144">
        <f>F106-U106</f>
        <v>21817.803000000014</v>
      </c>
      <c r="W106" s="145">
        <f>F106/U106*100</f>
        <v>111.96202069642354</v>
      </c>
      <c r="X106" s="145">
        <f t="shared" si="103"/>
        <v>103.71779817972779</v>
      </c>
      <c r="Y106" s="143">
        <f>Y94+Y102</f>
        <v>231578.15900000001</v>
      </c>
      <c r="Z106" s="144">
        <f>F106-Y106</f>
        <v>-27368.069999999978</v>
      </c>
      <c r="AA106" s="145">
        <f>F106/Y106*100</f>
        <v>88.18192954025514</v>
      </c>
    </row>
    <row r="107" spans="1:27" s="55" customFormat="1" ht="22.5" hidden="1" x14ac:dyDescent="0.3">
      <c r="A107" s="51"/>
      <c r="B107" s="52"/>
      <c r="C107" s="53"/>
      <c r="D107" s="54"/>
      <c r="E107" s="54"/>
      <c r="F107" s="45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85"/>
      <c r="T107" s="86"/>
      <c r="U107" s="54"/>
      <c r="V107" s="85"/>
      <c r="W107" s="86"/>
      <c r="X107" s="86"/>
      <c r="Y107" s="45"/>
      <c r="Z107" s="85"/>
      <c r="AA107" s="86"/>
    </row>
    <row r="108" spans="1:27" s="12" customFormat="1" ht="26.25" customHeight="1" x14ac:dyDescent="0.25">
      <c r="A108" s="169" t="s">
        <v>40</v>
      </c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</row>
    <row r="109" spans="1:27" s="146" customFormat="1" ht="37.5" customHeight="1" x14ac:dyDescent="0.3">
      <c r="A109" s="148"/>
      <c r="B109" s="141" t="s">
        <v>139</v>
      </c>
      <c r="C109" s="147"/>
      <c r="D109" s="143">
        <f>D48+D94</f>
        <v>4561433.8969999999</v>
      </c>
      <c r="E109" s="143">
        <f>E48+E94</f>
        <v>4563433.8969999999</v>
      </c>
      <c r="F109" s="143">
        <f t="shared" si="92"/>
        <v>4381874.8760000002</v>
      </c>
      <c r="G109" s="143">
        <f t="shared" ref="G109:R109" si="125">G48+G94</f>
        <v>318364.7900000001</v>
      </c>
      <c r="H109" s="143">
        <f t="shared" si="125"/>
        <v>399800.83500000008</v>
      </c>
      <c r="I109" s="143">
        <f t="shared" si="125"/>
        <v>311256.16200000007</v>
      </c>
      <c r="J109" s="143">
        <f t="shared" si="125"/>
        <v>330473.98300000001</v>
      </c>
      <c r="K109" s="143">
        <f t="shared" si="125"/>
        <v>396663.61</v>
      </c>
      <c r="L109" s="143">
        <f t="shared" si="125"/>
        <v>424851.77399999998</v>
      </c>
      <c r="M109" s="143">
        <f t="shared" si="125"/>
        <v>427753.22199999995</v>
      </c>
      <c r="N109" s="143">
        <f t="shared" si="125"/>
        <v>406960.85799999995</v>
      </c>
      <c r="O109" s="143">
        <f t="shared" si="125"/>
        <v>444800.38400000014</v>
      </c>
      <c r="P109" s="143">
        <f t="shared" si="125"/>
        <v>467131.93800000008</v>
      </c>
      <c r="Q109" s="143">
        <f t="shared" si="125"/>
        <v>453817.31999999989</v>
      </c>
      <c r="R109" s="143">
        <f t="shared" si="125"/>
        <v>3901546.0109999995</v>
      </c>
      <c r="S109" s="144">
        <f>F109-R109</f>
        <v>480328.86500000069</v>
      </c>
      <c r="T109" s="145">
        <f>F109/R109*100</f>
        <v>112.3112444053143</v>
      </c>
      <c r="U109" s="143">
        <f>U48+U94</f>
        <v>4183147.7389166662</v>
      </c>
      <c r="V109" s="144">
        <f>F109-U109</f>
        <v>198727.13708333392</v>
      </c>
      <c r="W109" s="145">
        <f>F109/U109*100</f>
        <v>104.7506602560205</v>
      </c>
      <c r="X109" s="145">
        <f t="shared" ref="X109:X117" si="126">F109/E109*100</f>
        <v>96.02143856801878</v>
      </c>
      <c r="Y109" s="143">
        <f>Y48+Y94</f>
        <v>3548282.040000001</v>
      </c>
      <c r="Z109" s="144">
        <f>F109-Y109</f>
        <v>833592.8359999992</v>
      </c>
      <c r="AA109" s="145">
        <f>F109/Y109*100</f>
        <v>123.49285729270831</v>
      </c>
    </row>
    <row r="110" spans="1:27" s="30" customFormat="1" ht="22.5" customHeight="1" x14ac:dyDescent="0.3">
      <c r="A110" s="11"/>
      <c r="B110" s="15"/>
      <c r="C110" s="25"/>
      <c r="D110" s="54"/>
      <c r="E110" s="54"/>
      <c r="F110" s="45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85"/>
      <c r="T110" s="86"/>
      <c r="U110" s="54"/>
      <c r="V110" s="85"/>
      <c r="W110" s="86"/>
      <c r="X110" s="86"/>
      <c r="Y110" s="45"/>
      <c r="Z110" s="85"/>
      <c r="AA110" s="86"/>
    </row>
    <row r="111" spans="1:27" s="46" customFormat="1" ht="45" customHeight="1" x14ac:dyDescent="0.3">
      <c r="A111" s="43"/>
      <c r="B111" s="47" t="s">
        <v>28</v>
      </c>
      <c r="C111" s="49"/>
      <c r="D111" s="45">
        <f>D112+D113</f>
        <v>932227.53999999992</v>
      </c>
      <c r="E111" s="45">
        <f>E112+E113</f>
        <v>849740.0149999999</v>
      </c>
      <c r="F111" s="45">
        <f t="shared" si="92"/>
        <v>764761.62799999991</v>
      </c>
      <c r="G111" s="45">
        <f t="shared" ref="G111:R111" si="127">G112+G113</f>
        <v>69678.231999999989</v>
      </c>
      <c r="H111" s="45">
        <f t="shared" si="127"/>
        <v>69894.97</v>
      </c>
      <c r="I111" s="45">
        <f t="shared" si="127"/>
        <v>69828.259999999995</v>
      </c>
      <c r="J111" s="45">
        <f t="shared" si="127"/>
        <v>70661.349999999991</v>
      </c>
      <c r="K111" s="45">
        <f t="shared" si="127"/>
        <v>87818.024999999994</v>
      </c>
      <c r="L111" s="45">
        <f t="shared" si="127"/>
        <v>140325.394</v>
      </c>
      <c r="M111" s="45">
        <f t="shared" si="127"/>
        <v>33926.944000000003</v>
      </c>
      <c r="N111" s="45">
        <f t="shared" si="127"/>
        <v>32409.428999999996</v>
      </c>
      <c r="O111" s="45">
        <f t="shared" ref="O111:P111" si="128">O112+O113</f>
        <v>60720.714999999997</v>
      </c>
      <c r="P111" s="45">
        <f t="shared" si="128"/>
        <v>61430.173999999999</v>
      </c>
      <c r="Q111" s="45">
        <f t="shared" si="127"/>
        <v>68068.134999999995</v>
      </c>
      <c r="R111" s="45">
        <f t="shared" si="127"/>
        <v>783375.75899999996</v>
      </c>
      <c r="S111" s="82">
        <f>F111-R111</f>
        <v>-18614.131000000052</v>
      </c>
      <c r="T111" s="83">
        <f>F111/R111*100</f>
        <v>97.62385665038174</v>
      </c>
      <c r="U111" s="45">
        <f>U112+U113</f>
        <v>843333.03999999992</v>
      </c>
      <c r="V111" s="82">
        <f>F111-U111</f>
        <v>-78571.412000000011</v>
      </c>
      <c r="W111" s="83">
        <f>F111/U111*100</f>
        <v>90.683228538039955</v>
      </c>
      <c r="X111" s="83">
        <f t="shared" si="126"/>
        <v>89.99948390096705</v>
      </c>
      <c r="Y111" s="45">
        <f>Y112+Y113</f>
        <v>770563.61400000018</v>
      </c>
      <c r="Z111" s="82">
        <f>F111-Y111</f>
        <v>-5801.9860000002664</v>
      </c>
      <c r="AA111" s="83">
        <f>F111/Y111*100</f>
        <v>99.247046461241268</v>
      </c>
    </row>
    <row r="112" spans="1:27" s="12" customFormat="1" ht="48" hidden="1" customHeight="1" x14ac:dyDescent="0.25">
      <c r="A112" s="11"/>
      <c r="B112" s="164" t="s">
        <v>108</v>
      </c>
      <c r="C112" s="25"/>
      <c r="D112" s="54">
        <f t="shared" ref="D112:R112" si="129">D72</f>
        <v>29000</v>
      </c>
      <c r="E112" s="54">
        <f t="shared" si="129"/>
        <v>35406.974999999999</v>
      </c>
      <c r="F112" s="45">
        <f t="shared" si="129"/>
        <v>32990.674999999996</v>
      </c>
      <c r="G112" s="54">
        <f t="shared" si="129"/>
        <v>2416.6999999999998</v>
      </c>
      <c r="H112" s="54">
        <f t="shared" si="129"/>
        <v>2416.6999999999998</v>
      </c>
      <c r="I112" s="54">
        <f t="shared" si="129"/>
        <v>2416.6999999999998</v>
      </c>
      <c r="J112" s="54">
        <f t="shared" si="129"/>
        <v>2416.6999999999998</v>
      </c>
      <c r="K112" s="54">
        <f t="shared" si="129"/>
        <v>2416.6999999999998</v>
      </c>
      <c r="L112" s="54">
        <f t="shared" si="129"/>
        <v>2416.6999999999998</v>
      </c>
      <c r="M112" s="54">
        <f t="shared" si="129"/>
        <v>5452.94</v>
      </c>
      <c r="N112" s="54">
        <f t="shared" si="129"/>
        <v>3475.0829999999996</v>
      </c>
      <c r="O112" s="54">
        <f t="shared" si="129"/>
        <v>2416.6999999999998</v>
      </c>
      <c r="P112" s="54">
        <f t="shared" si="129"/>
        <v>3132.3689999999997</v>
      </c>
      <c r="Q112" s="54">
        <f t="shared" si="129"/>
        <v>4013.3829999999998</v>
      </c>
      <c r="R112" s="54">
        <f t="shared" si="129"/>
        <v>32990.675000000003</v>
      </c>
      <c r="S112" s="85">
        <f>F112-R112</f>
        <v>0</v>
      </c>
      <c r="T112" s="86">
        <f>F112/R112*100</f>
        <v>99.999999999999972</v>
      </c>
      <c r="U112" s="54">
        <f>U72</f>
        <v>29000</v>
      </c>
      <c r="V112" s="85">
        <f>F112-U112</f>
        <v>3990.6749999999956</v>
      </c>
      <c r="W112" s="86">
        <f>F112/U112*100</f>
        <v>113.76094827586205</v>
      </c>
      <c r="X112" s="86">
        <f t="shared" ref="X112" si="130">F112/E112*100</f>
        <v>93.175638415877089</v>
      </c>
      <c r="Y112" s="45">
        <f>Y72</f>
        <v>0</v>
      </c>
      <c r="Z112" s="85">
        <f>F112-Y112</f>
        <v>32990.674999999996</v>
      </c>
      <c r="AA112" s="86"/>
    </row>
    <row r="113" spans="1:45" s="55" customFormat="1" ht="29.25" hidden="1" customHeight="1" x14ac:dyDescent="0.3">
      <c r="A113" s="149"/>
      <c r="B113" s="56" t="s">
        <v>68</v>
      </c>
      <c r="C113" s="53"/>
      <c r="D113" s="54">
        <f>D114+D115</f>
        <v>903227.53999999992</v>
      </c>
      <c r="E113" s="54">
        <f>E114+E115</f>
        <v>814333.03999999992</v>
      </c>
      <c r="F113" s="45">
        <f t="shared" si="92"/>
        <v>731770.95299999998</v>
      </c>
      <c r="G113" s="54">
        <f t="shared" ref="G113:R113" si="131">G114+G115</f>
        <v>67261.531999999992</v>
      </c>
      <c r="H113" s="54">
        <f t="shared" ref="H113:Q113" si="132">H114+H115</f>
        <v>67478.27</v>
      </c>
      <c r="I113" s="54">
        <f t="shared" ref="I113:P113" si="133">I114+I115</f>
        <v>67411.56</v>
      </c>
      <c r="J113" s="54">
        <f t="shared" si="133"/>
        <v>68244.649999999994</v>
      </c>
      <c r="K113" s="54">
        <f t="shared" si="133"/>
        <v>85401.324999999997</v>
      </c>
      <c r="L113" s="54">
        <f t="shared" si="133"/>
        <v>137908.69399999999</v>
      </c>
      <c r="M113" s="54">
        <f t="shared" si="133"/>
        <v>28474.004000000001</v>
      </c>
      <c r="N113" s="54">
        <f t="shared" si="133"/>
        <v>28934.345999999998</v>
      </c>
      <c r="O113" s="54">
        <f t="shared" si="133"/>
        <v>58304.014999999999</v>
      </c>
      <c r="P113" s="54">
        <f t="shared" si="133"/>
        <v>58297.805</v>
      </c>
      <c r="Q113" s="54">
        <f t="shared" si="132"/>
        <v>64054.752</v>
      </c>
      <c r="R113" s="54">
        <f t="shared" si="131"/>
        <v>750385.08399999992</v>
      </c>
      <c r="S113" s="85">
        <f>F113-R113</f>
        <v>-18614.130999999936</v>
      </c>
      <c r="T113" s="86">
        <f>F113/R113*100</f>
        <v>97.519389524539108</v>
      </c>
      <c r="U113" s="54">
        <f t="shared" ref="U113" si="134">U114+U115</f>
        <v>814333.03999999992</v>
      </c>
      <c r="V113" s="85">
        <f>F113-U113</f>
        <v>-82562.086999999941</v>
      </c>
      <c r="W113" s="86">
        <f>F113/U113*100</f>
        <v>89.861385582488467</v>
      </c>
      <c r="X113" s="86">
        <f t="shared" si="126"/>
        <v>89.861385582488467</v>
      </c>
      <c r="Y113" s="45">
        <f t="shared" ref="Y113" si="135">Y114+Y115</f>
        <v>770563.61400000018</v>
      </c>
      <c r="Z113" s="85">
        <f>F113-Y113</f>
        <v>-38792.661000000197</v>
      </c>
      <c r="AA113" s="86">
        <f>F113/Y113*100</f>
        <v>94.96567703234426</v>
      </c>
    </row>
    <row r="114" spans="1:45" s="152" customFormat="1" ht="23.25" hidden="1" x14ac:dyDescent="0.35">
      <c r="A114" s="150"/>
      <c r="B114" s="151" t="s">
        <v>97</v>
      </c>
      <c r="C114" s="151"/>
      <c r="D114" s="117">
        <f>D74+D103</f>
        <v>878600.29999999993</v>
      </c>
      <c r="E114" s="117">
        <f>E74+E103</f>
        <v>793031.89999999991</v>
      </c>
      <c r="F114" s="120">
        <f t="shared" si="92"/>
        <v>713193.9</v>
      </c>
      <c r="G114" s="117">
        <f t="shared" ref="G114:R114" si="136">G74+G103</f>
        <v>65887.7</v>
      </c>
      <c r="H114" s="117">
        <f t="shared" si="136"/>
        <v>65887.7</v>
      </c>
      <c r="I114" s="117">
        <f t="shared" si="136"/>
        <v>65887.7</v>
      </c>
      <c r="J114" s="117">
        <f t="shared" si="136"/>
        <v>65887.7</v>
      </c>
      <c r="K114" s="117">
        <f t="shared" si="136"/>
        <v>83001.399999999994</v>
      </c>
      <c r="L114" s="117">
        <f t="shared" si="136"/>
        <v>135324.4</v>
      </c>
      <c r="M114" s="117">
        <f t="shared" si="136"/>
        <v>27767.9</v>
      </c>
      <c r="N114" s="117">
        <f t="shared" si="136"/>
        <v>27740.3</v>
      </c>
      <c r="O114" s="117">
        <f t="shared" si="136"/>
        <v>56223.6</v>
      </c>
      <c r="P114" s="117">
        <f t="shared" si="136"/>
        <v>56927.5</v>
      </c>
      <c r="Q114" s="117">
        <f t="shared" si="136"/>
        <v>62658</v>
      </c>
      <c r="R114" s="117">
        <f t="shared" si="136"/>
        <v>731098.2</v>
      </c>
      <c r="S114" s="114">
        <f>F114-R114</f>
        <v>-17904.29999999993</v>
      </c>
      <c r="T114" s="115">
        <f>F114/R114*100</f>
        <v>97.551040339040654</v>
      </c>
      <c r="U114" s="117">
        <f>U74+U103</f>
        <v>793031.89999999991</v>
      </c>
      <c r="V114" s="114">
        <f>F114-U114</f>
        <v>-79837.999999999884</v>
      </c>
      <c r="W114" s="115">
        <f>F114/U114*100</f>
        <v>89.932561350936851</v>
      </c>
      <c r="X114" s="115">
        <f t="shared" si="126"/>
        <v>89.932561350936851</v>
      </c>
      <c r="Y114" s="120">
        <f>Y74+Y103</f>
        <v>671390.10000000021</v>
      </c>
      <c r="Z114" s="114">
        <f>F114-Y114</f>
        <v>41803.799999999814</v>
      </c>
      <c r="AA114" s="115">
        <f>F114/Y114*100</f>
        <v>106.2264546349432</v>
      </c>
    </row>
    <row r="115" spans="1:45" s="152" customFormat="1" ht="32.25" hidden="1" customHeight="1" x14ac:dyDescent="0.35">
      <c r="A115" s="150"/>
      <c r="B115" s="151" t="s">
        <v>96</v>
      </c>
      <c r="C115" s="151"/>
      <c r="D115" s="117">
        <f>D104+D75</f>
        <v>24627.24</v>
      </c>
      <c r="E115" s="117">
        <f>E104+E75</f>
        <v>21301.14</v>
      </c>
      <c r="F115" s="120">
        <f t="shared" si="92"/>
        <v>18577.053</v>
      </c>
      <c r="G115" s="117">
        <f t="shared" ref="G115:R115" si="137">G104+G75</f>
        <v>1373.8319999999999</v>
      </c>
      <c r="H115" s="117">
        <f t="shared" si="137"/>
        <v>1590.57</v>
      </c>
      <c r="I115" s="117">
        <f t="shared" si="137"/>
        <v>1523.86</v>
      </c>
      <c r="J115" s="117">
        <f t="shared" si="137"/>
        <v>2356.9499999999998</v>
      </c>
      <c r="K115" s="117">
        <f t="shared" si="137"/>
        <v>2399.9250000000002</v>
      </c>
      <c r="L115" s="117">
        <f t="shared" si="137"/>
        <v>2584.2940000000003</v>
      </c>
      <c r="M115" s="117">
        <f t="shared" si="137"/>
        <v>706.10400000000004</v>
      </c>
      <c r="N115" s="117">
        <f t="shared" si="137"/>
        <v>1194.046</v>
      </c>
      <c r="O115" s="117">
        <f t="shared" si="137"/>
        <v>2080.415</v>
      </c>
      <c r="P115" s="117">
        <f t="shared" si="137"/>
        <v>1370.3049999999998</v>
      </c>
      <c r="Q115" s="117">
        <f t="shared" si="137"/>
        <v>1396.752</v>
      </c>
      <c r="R115" s="117">
        <f t="shared" si="137"/>
        <v>19286.884000000002</v>
      </c>
      <c r="S115" s="114">
        <f>F115-R115</f>
        <v>-709.83100000000195</v>
      </c>
      <c r="T115" s="115">
        <f>F115/R115*100</f>
        <v>96.319618036796399</v>
      </c>
      <c r="U115" s="117">
        <f>U104+U75</f>
        <v>21301.14</v>
      </c>
      <c r="V115" s="114">
        <f>F115-U115</f>
        <v>-2724.0869999999995</v>
      </c>
      <c r="W115" s="115">
        <f>F115/U115*100</f>
        <v>87.211543607525229</v>
      </c>
      <c r="X115" s="115">
        <f t="shared" si="126"/>
        <v>87.211543607525229</v>
      </c>
      <c r="Y115" s="120">
        <f>Y104+Y75</f>
        <v>99173.513999999996</v>
      </c>
      <c r="Z115" s="114">
        <f>F115-Y115</f>
        <v>-80596.460999999996</v>
      </c>
      <c r="AA115" s="115">
        <f>F115/Y115*100</f>
        <v>18.731869277113645</v>
      </c>
    </row>
    <row r="116" spans="1:45" s="7" customFormat="1" ht="23.25" x14ac:dyDescent="0.25">
      <c r="A116" s="27"/>
      <c r="B116" s="42"/>
      <c r="C116" s="16"/>
      <c r="D116" s="117"/>
      <c r="E116" s="117"/>
      <c r="F116" s="120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4"/>
      <c r="T116" s="115"/>
      <c r="U116" s="117"/>
      <c r="V116" s="114"/>
      <c r="W116" s="115"/>
      <c r="X116" s="115"/>
      <c r="Y116" s="120"/>
      <c r="Z116" s="114"/>
      <c r="AA116" s="115"/>
    </row>
    <row r="117" spans="1:45" s="146" customFormat="1" ht="46.5" x14ac:dyDescent="0.3">
      <c r="A117" s="148"/>
      <c r="B117" s="141" t="s">
        <v>130</v>
      </c>
      <c r="C117" s="147"/>
      <c r="D117" s="143">
        <f>D109+D111</f>
        <v>5493661.4369999999</v>
      </c>
      <c r="E117" s="143">
        <f>E109+E111</f>
        <v>5413173.9119999995</v>
      </c>
      <c r="F117" s="143">
        <f t="shared" si="92"/>
        <v>5146636.5039999997</v>
      </c>
      <c r="G117" s="143">
        <f t="shared" ref="G117:R117" si="138">G109+G111</f>
        <v>388043.02200000011</v>
      </c>
      <c r="H117" s="143">
        <f t="shared" si="138"/>
        <v>469695.80500000005</v>
      </c>
      <c r="I117" s="143">
        <f t="shared" si="138"/>
        <v>381084.42200000008</v>
      </c>
      <c r="J117" s="143">
        <f t="shared" si="138"/>
        <v>401135.33299999998</v>
      </c>
      <c r="K117" s="143">
        <f t="shared" si="138"/>
        <v>484481.63500000001</v>
      </c>
      <c r="L117" s="143">
        <f t="shared" si="138"/>
        <v>565177.16799999995</v>
      </c>
      <c r="M117" s="143">
        <f t="shared" si="138"/>
        <v>461680.16599999997</v>
      </c>
      <c r="N117" s="143">
        <f t="shared" si="138"/>
        <v>439370.28699999995</v>
      </c>
      <c r="O117" s="143">
        <f t="shared" si="138"/>
        <v>505521.09900000016</v>
      </c>
      <c r="P117" s="143">
        <f t="shared" si="138"/>
        <v>528562.11200000008</v>
      </c>
      <c r="Q117" s="143">
        <f t="shared" si="138"/>
        <v>521885.4549999999</v>
      </c>
      <c r="R117" s="143">
        <f t="shared" si="138"/>
        <v>4684921.7699999996</v>
      </c>
      <c r="S117" s="144">
        <f>F117-R117</f>
        <v>461714.73400000017</v>
      </c>
      <c r="T117" s="145">
        <f>F117/R117*100</f>
        <v>109.85533498033202</v>
      </c>
      <c r="U117" s="143">
        <f>U106+U77</f>
        <v>5026480.7789166663</v>
      </c>
      <c r="V117" s="144">
        <f>F117-U117</f>
        <v>120155.72508333344</v>
      </c>
      <c r="W117" s="145">
        <f>F117/U117*100</f>
        <v>102.39045428338891</v>
      </c>
      <c r="X117" s="145">
        <f t="shared" si="126"/>
        <v>95.076134402237926</v>
      </c>
      <c r="Y117" s="143">
        <f>Y109+Y111</f>
        <v>4318845.654000001</v>
      </c>
      <c r="Z117" s="144">
        <f>F117-Y117</f>
        <v>827790.8499999987</v>
      </c>
      <c r="AA117" s="145">
        <f>F117/Y117*100</f>
        <v>119.16694682601867</v>
      </c>
    </row>
    <row r="118" spans="1:45" s="55" customFormat="1" ht="22.5" hidden="1" customHeight="1" x14ac:dyDescent="0.3">
      <c r="A118" s="57"/>
      <c r="B118" s="52"/>
      <c r="C118" s="53"/>
      <c r="D118" s="158"/>
      <c r="E118" s="158"/>
      <c r="F118" s="159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85"/>
      <c r="T118" s="86"/>
      <c r="U118" s="54"/>
      <c r="V118" s="85"/>
      <c r="W118" s="86"/>
      <c r="X118" s="86"/>
      <c r="Y118" s="159"/>
      <c r="Z118" s="85"/>
      <c r="AA118" s="86"/>
    </row>
    <row r="119" spans="1:45" s="14" customFormat="1" ht="3.75" customHeight="1" x14ac:dyDescent="0.3">
      <c r="A119" s="35"/>
      <c r="B119" s="36"/>
      <c r="C119" s="37"/>
      <c r="D119" s="37"/>
      <c r="E119" s="38"/>
      <c r="F119" s="95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88"/>
      <c r="T119" s="89"/>
      <c r="U119" s="38"/>
      <c r="V119" s="88"/>
      <c r="W119" s="89"/>
      <c r="X119" s="89"/>
      <c r="Y119" s="95"/>
      <c r="Z119" s="88"/>
      <c r="AA119" s="89"/>
    </row>
    <row r="120" spans="1:45" s="14" customFormat="1" ht="72.75" customHeight="1" x14ac:dyDescent="0.4">
      <c r="A120" s="35"/>
      <c r="B120" s="21" t="s">
        <v>223</v>
      </c>
      <c r="C120" s="21"/>
      <c r="D120" s="21"/>
      <c r="E120" s="21"/>
      <c r="F120" s="21"/>
      <c r="G120" s="21" t="s">
        <v>224</v>
      </c>
      <c r="H120" s="21" t="s">
        <v>224</v>
      </c>
      <c r="I120" s="21" t="s">
        <v>224</v>
      </c>
      <c r="J120" s="21" t="s">
        <v>224</v>
      </c>
      <c r="K120" s="21" t="s">
        <v>224</v>
      </c>
      <c r="L120" s="21" t="s">
        <v>224</v>
      </c>
      <c r="M120" s="21" t="s">
        <v>224</v>
      </c>
      <c r="N120" s="21" t="s">
        <v>224</v>
      </c>
      <c r="O120" s="21" t="s">
        <v>224</v>
      </c>
      <c r="P120" s="21" t="s">
        <v>224</v>
      </c>
      <c r="Q120" s="21"/>
      <c r="R120" s="21"/>
      <c r="S120" s="21"/>
      <c r="T120" s="21" t="s">
        <v>224</v>
      </c>
      <c r="U120" s="21" t="s">
        <v>224</v>
      </c>
      <c r="V120" s="21" t="s">
        <v>224</v>
      </c>
      <c r="W120" s="21" t="s">
        <v>224</v>
      </c>
      <c r="X120" s="21"/>
      <c r="Y120" s="21"/>
      <c r="Z120" s="88"/>
      <c r="AA120" s="89"/>
    </row>
    <row r="121" spans="1:45" s="7" customFormat="1" ht="18" customHeight="1" x14ac:dyDescent="0.45">
      <c r="A121" s="5"/>
      <c r="B121" s="29" t="s">
        <v>48</v>
      </c>
      <c r="C121" s="18"/>
      <c r="D121" s="18"/>
      <c r="E121" s="18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6"/>
      <c r="R121" s="90"/>
      <c r="S121" s="91"/>
      <c r="T121" s="6"/>
      <c r="U121" s="90"/>
      <c r="V121" s="91"/>
      <c r="W121" s="91"/>
      <c r="X121" s="20"/>
      <c r="Y121" s="20"/>
      <c r="Z121" s="90"/>
      <c r="AA121" s="91"/>
    </row>
    <row r="122" spans="1:45" ht="18.75" x14ac:dyDescent="0.3">
      <c r="B122" s="131"/>
      <c r="C122" s="2"/>
      <c r="D122" s="2"/>
      <c r="E122" s="2"/>
    </row>
    <row r="123" spans="1:45" ht="18.75" x14ac:dyDescent="0.3">
      <c r="B123" s="3"/>
      <c r="C123" s="2"/>
      <c r="D123" s="2"/>
      <c r="E123" s="2"/>
    </row>
    <row r="124" spans="1:45" s="19" customFormat="1" ht="18.75" x14ac:dyDescent="0.3">
      <c r="B124" s="3"/>
      <c r="C124" s="2"/>
      <c r="D124" s="2"/>
      <c r="E124" s="2"/>
      <c r="F124" s="3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1"/>
      <c r="T124" s="1"/>
      <c r="U124" s="1"/>
      <c r="V124" s="1"/>
      <c r="W124" s="1"/>
      <c r="X124" s="1"/>
      <c r="Y124" s="31"/>
      <c r="Z124" s="1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</row>
    <row r="125" spans="1:45" s="19" customFormat="1" ht="18.75" x14ac:dyDescent="0.3">
      <c r="B125" s="3"/>
      <c r="C125" s="2"/>
      <c r="D125" s="2"/>
      <c r="E125" s="104"/>
      <c r="F125" s="13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1"/>
      <c r="T125" s="1"/>
      <c r="U125" s="1"/>
      <c r="V125" s="1"/>
      <c r="W125" s="1"/>
      <c r="X125" s="1"/>
      <c r="Y125" s="132"/>
      <c r="Z125" s="1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</row>
    <row r="126" spans="1:45" s="19" customFormat="1" ht="18.75" x14ac:dyDescent="0.3">
      <c r="B126" s="3"/>
      <c r="C126" s="2"/>
      <c r="D126" s="133"/>
      <c r="E126" s="2"/>
      <c r="F126" s="3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1"/>
      <c r="T126" s="1"/>
      <c r="U126" s="1"/>
      <c r="V126" s="1"/>
      <c r="W126" s="1"/>
      <c r="X126" s="1"/>
      <c r="Y126" s="31"/>
      <c r="Z126" s="1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</row>
    <row r="127" spans="1:45" s="19" customFormat="1" ht="18.75" x14ac:dyDescent="0.3">
      <c r="B127" s="3"/>
      <c r="C127" s="2"/>
      <c r="D127" s="2"/>
      <c r="E127" s="2"/>
      <c r="F127" s="3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1"/>
      <c r="T127" s="1"/>
      <c r="U127" s="1"/>
      <c r="V127" s="1"/>
      <c r="W127" s="1"/>
      <c r="X127" s="1"/>
      <c r="Y127" s="31"/>
      <c r="Z127" s="1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</row>
    <row r="128" spans="1:45" s="19" customFormat="1" ht="22.5" x14ac:dyDescent="0.3">
      <c r="B128" s="3"/>
      <c r="C128" s="2"/>
      <c r="D128" s="130"/>
      <c r="E128" s="2"/>
      <c r="F128" s="3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1"/>
      <c r="T128" s="1"/>
      <c r="U128" s="1"/>
      <c r="V128" s="1"/>
      <c r="W128" s="1"/>
      <c r="X128" s="1"/>
      <c r="Y128" s="31"/>
      <c r="Z128" s="1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</row>
    <row r="129" spans="2:45" s="19" customFormat="1" ht="18.75" x14ac:dyDescent="0.3">
      <c r="B129" s="3"/>
      <c r="C129" s="2"/>
      <c r="D129" s="2"/>
      <c r="E129" s="2"/>
      <c r="F129" s="13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1"/>
      <c r="T129" s="1"/>
      <c r="U129" s="1"/>
      <c r="V129" s="1"/>
      <c r="W129" s="1"/>
      <c r="X129" s="1"/>
      <c r="Y129" s="132"/>
      <c r="Z129" s="1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</row>
    <row r="130" spans="2:45" s="19" customFormat="1" ht="18.75" x14ac:dyDescent="0.3">
      <c r="B130" s="3"/>
      <c r="C130" s="2"/>
      <c r="D130" s="2"/>
      <c r="E130" s="2"/>
      <c r="F130" s="3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1"/>
      <c r="T130" s="1"/>
      <c r="U130" s="1"/>
      <c r="V130" s="1"/>
      <c r="W130" s="1"/>
      <c r="X130" s="1"/>
      <c r="Y130" s="31"/>
      <c r="Z130" s="1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</row>
    <row r="131" spans="2:45" s="19" customFormat="1" ht="18.75" x14ac:dyDescent="0.3">
      <c r="B131" s="3"/>
      <c r="C131" s="2"/>
      <c r="D131" s="2"/>
      <c r="E131" s="2"/>
      <c r="F131" s="3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1"/>
      <c r="T131" s="1"/>
      <c r="U131" s="1"/>
      <c r="V131" s="1"/>
      <c r="W131" s="1"/>
      <c r="X131" s="1"/>
      <c r="Y131" s="31"/>
      <c r="Z131" s="1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</row>
    <row r="132" spans="2:45" s="19" customFormat="1" ht="18.75" x14ac:dyDescent="0.3">
      <c r="B132" s="28"/>
      <c r="F132" s="3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1"/>
      <c r="T132" s="1"/>
      <c r="U132" s="1"/>
      <c r="V132" s="1"/>
      <c r="W132" s="1"/>
      <c r="X132" s="1"/>
      <c r="Y132" s="31"/>
      <c r="Z132" s="1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</row>
    <row r="133" spans="2:45" s="19" customFormat="1" ht="18.75" x14ac:dyDescent="0.3">
      <c r="B133" s="28"/>
      <c r="F133" s="3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1"/>
      <c r="T133" s="1"/>
      <c r="U133" s="1"/>
      <c r="V133" s="1"/>
      <c r="W133" s="1"/>
      <c r="X133" s="1"/>
      <c r="Y133" s="31"/>
      <c r="Z133" s="1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</row>
  </sheetData>
  <mergeCells count="32">
    <mergeCell ref="X3:X4"/>
    <mergeCell ref="Y3:Y4"/>
    <mergeCell ref="U3:U4"/>
    <mergeCell ref="V3:V4"/>
    <mergeCell ref="W3:W4"/>
    <mergeCell ref="C22:C24"/>
    <mergeCell ref="N3:N4"/>
    <mergeCell ref="I3:I4"/>
    <mergeCell ref="S3:S4"/>
    <mergeCell ref="T3:T4"/>
    <mergeCell ref="K3:K4"/>
    <mergeCell ref="L3:L4"/>
    <mergeCell ref="M3:M4"/>
    <mergeCell ref="R3:R4"/>
    <mergeCell ref="O3:O4"/>
    <mergeCell ref="P3:P4"/>
    <mergeCell ref="A1:AA1"/>
    <mergeCell ref="A6:AA6"/>
    <mergeCell ref="A78:AA78"/>
    <mergeCell ref="A108:AA108"/>
    <mergeCell ref="G3:G4"/>
    <mergeCell ref="B3:B4"/>
    <mergeCell ref="C3:C4"/>
    <mergeCell ref="D3:D4"/>
    <mergeCell ref="E3:E4"/>
    <mergeCell ref="F3:F4"/>
    <mergeCell ref="A3:A4"/>
    <mergeCell ref="H3:H4"/>
    <mergeCell ref="AA3:AA4"/>
    <mergeCell ref="Z3:Z4"/>
    <mergeCell ref="Q3:Q4"/>
    <mergeCell ref="J3:J4"/>
  </mergeCells>
  <printOptions horizontalCentered="1"/>
  <pageMargins left="0.39370078740157483" right="0" top="0" bottom="0" header="0.23622047244094491" footer="0.11811023622047245"/>
  <pageSetup paperSize="8" scale="64" fitToHeight="10" orientation="landscape" horizontalDpi="300" verticalDpi="300" r:id="rId1"/>
  <headerFooter alignWithMargins="0"/>
  <rowBreaks count="2" manualBreakCount="2">
    <brk id="61" max="26" man="1"/>
    <brk id="87" max="2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</vt:lpstr>
      <vt:lpstr>'2022'!Заголовки_для_печати</vt:lpstr>
      <vt:lpstr>'2022'!Область_печати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2022-12-01T09:23:38Z</cp:lastPrinted>
  <dcterms:created xsi:type="dcterms:W3CDTF">1996-10-08T23:32:33Z</dcterms:created>
  <dcterms:modified xsi:type="dcterms:W3CDTF">2022-12-08T13:38:28Z</dcterms:modified>
</cp:coreProperties>
</file>